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60" tabRatio="872" activeTab="2"/>
  </bookViews>
  <sheets>
    <sheet name="Przedmiar drogowy" sheetId="1" r:id="rId1"/>
    <sheet name="Inwestorski drogi" sheetId="2" r:id="rId2"/>
    <sheet name="Ofertowy" sheetId="3" r:id="rId3"/>
  </sheets>
  <definedNames>
    <definedName name="Excel_BuiltIn_Print_Area_1_1">#REF!</definedName>
    <definedName name="Excel_BuiltIn_Print_Area_1_1_1">'Przedmiar drogowy'!$A$2:$H$134</definedName>
    <definedName name="Excel_BuiltIn_Print_Area_1_1_1_1">#REF!</definedName>
    <definedName name="Excel_BuiltIn_Print_Area_1_1_1_1_1">'Przedmiar drogowy'!$A$2:$H$197</definedName>
    <definedName name="Excel_BuiltIn_Print_Area_1_1_1_1_11">#REF!</definedName>
    <definedName name="Excel_BuiltIn_Print_Area_1_1_1_1_1_1">'Przedmiar drogowy'!$A$2:$H$156</definedName>
    <definedName name="Excel_BuiltIn_Print_Area_1_1_1_1_1_11">#REF!</definedName>
    <definedName name="Excel_BuiltIn_Print_Area_1_1_1_1_1_1_1">'Przedmiar drogowy'!$A$2:$F$202</definedName>
    <definedName name="Excel_BuiltIn_Print_Area_2_1" localSheetId="2">#REF!</definedName>
    <definedName name="Excel_BuiltIn_Print_Area_2_1">#REF!</definedName>
    <definedName name="Excel_BuiltIn_Print_Area_2_1_1">#REF!</definedName>
    <definedName name="Excel_BuiltIn_Print_Area_2_1_2" localSheetId="2">'Ofertowy'!$A$1:$H$236</definedName>
    <definedName name="Excel_BuiltIn_Print_Area_2_1_2">'Inwestorski drogi'!$A$1:$H$236</definedName>
    <definedName name="_xlnm.Print_Area" localSheetId="1">'Inwestorski drogi'!$A$1:$H$238</definedName>
    <definedName name="_xlnm.Print_Area" localSheetId="2">'Ofertowy'!$A$1:$H$238</definedName>
    <definedName name="_xlnm.Print_Area" localSheetId="0">'Przedmiar drogowy'!$A$2:$H$210</definedName>
  </definedNames>
  <calcPr fullCalcOnLoad="1"/>
</workbook>
</file>

<file path=xl/comments2.xml><?xml version="1.0" encoding="utf-8"?>
<comments xmlns="http://schemas.openxmlformats.org/spreadsheetml/2006/main">
  <authors>
    <author>GN</author>
  </authors>
  <commentList>
    <comment ref="D133" authorId="0">
      <text>
        <r>
          <rPr>
            <b/>
            <sz val="8"/>
            <color indexed="8"/>
            <rFont val="Times New Roman"/>
            <family val="1"/>
          </rPr>
          <t xml:space="preserve">Nachyła Grzegorz:
</t>
        </r>
      </text>
    </comment>
  </commentList>
</comments>
</file>

<file path=xl/comments3.xml><?xml version="1.0" encoding="utf-8"?>
<comments xmlns="http://schemas.openxmlformats.org/spreadsheetml/2006/main">
  <authors>
    <author>GN</author>
  </authors>
  <commentList>
    <comment ref="D133" authorId="0">
      <text>
        <r>
          <rPr>
            <b/>
            <sz val="8"/>
            <color indexed="8"/>
            <rFont val="Times New Roman"/>
            <family val="1"/>
          </rPr>
          <t xml:space="preserve">Nachyła Grzegorz:
</t>
        </r>
      </text>
    </comment>
  </commentList>
</comments>
</file>

<file path=xl/sharedStrings.xml><?xml version="1.0" encoding="utf-8"?>
<sst xmlns="http://schemas.openxmlformats.org/spreadsheetml/2006/main" count="1237" uniqueCount="224">
  <si>
    <t>Lp.</t>
  </si>
  <si>
    <t>Kod</t>
  </si>
  <si>
    <t>Numer</t>
  </si>
  <si>
    <t>Wyszczególnienie</t>
  </si>
  <si>
    <t>Jednostka</t>
  </si>
  <si>
    <t>Cena</t>
  </si>
  <si>
    <t>Wartość</t>
  </si>
  <si>
    <t>podstawy opisu robót</t>
  </si>
  <si>
    <t>Specyfikacji Technicznej</t>
  </si>
  <si>
    <t>Elementów rozliczeniowych</t>
  </si>
  <si>
    <t>Nazwa</t>
  </si>
  <si>
    <t>Ilość</t>
  </si>
  <si>
    <t>ZŁOTYCH</t>
  </si>
  <si>
    <t>2</t>
  </si>
  <si>
    <t>4</t>
  </si>
  <si>
    <t>___</t>
  </si>
  <si>
    <t>45100000-8</t>
  </si>
  <si>
    <t>D.01.00.00.</t>
  </si>
  <si>
    <t>ROBOTY PRZYGOTOWAWCZE</t>
  </si>
  <si>
    <t>D.01.01.01.</t>
  </si>
  <si>
    <t>Odtworzenie (wyznaczenie) trasy i punktów wysokościowych</t>
  </si>
  <si>
    <t>km</t>
  </si>
  <si>
    <t>D.01.02.04.</t>
  </si>
  <si>
    <t>Rozbiórka elementów dróg i ulic</t>
  </si>
  <si>
    <t>m</t>
  </si>
  <si>
    <t>m2</t>
  </si>
  <si>
    <t>szt</t>
  </si>
  <si>
    <t>m3</t>
  </si>
  <si>
    <t>D.04.00.00</t>
  </si>
  <si>
    <t>PODBUDOWY</t>
  </si>
  <si>
    <t>D.04.01.01</t>
  </si>
  <si>
    <t>Profilowanie i zagęszczenie podłoża pod warstwy konstrukcyjne</t>
  </si>
  <si>
    <t>D.04.04.02.</t>
  </si>
  <si>
    <t>Podbudowa z kruszywa łamanego stabilizowanego mechanicznie</t>
  </si>
  <si>
    <t>45233000-9</t>
  </si>
  <si>
    <t>D.05.00.00</t>
  </si>
  <si>
    <t>NAWIERZCHNIE</t>
  </si>
  <si>
    <t>szt.</t>
  </si>
  <si>
    <t>D.08.00.00</t>
  </si>
  <si>
    <t>ELEMENTY ULIC</t>
  </si>
  <si>
    <t>D.08.01.01.</t>
  </si>
  <si>
    <t xml:space="preserve">Krawężniki betonowe </t>
  </si>
  <si>
    <t>D.08.02.02.</t>
  </si>
  <si>
    <t xml:space="preserve">Chodniki z betonowej kostki brukowej </t>
  </si>
  <si>
    <t>D.08.03.01</t>
  </si>
  <si>
    <t xml:space="preserve">Obrzeża betonowe </t>
  </si>
  <si>
    <t>D.10.00.00</t>
  </si>
  <si>
    <t>INNE ROBOTY</t>
  </si>
  <si>
    <t>D.10.10.10</t>
  </si>
  <si>
    <t>[zł]</t>
  </si>
  <si>
    <t xml:space="preserve">- odtworzenie przebiegu trasy drogi   </t>
  </si>
  <si>
    <t>RAZEM DZIAŁ 01.00.00</t>
  </si>
  <si>
    <t>RAZEM DZIAŁ 04.00.00</t>
  </si>
  <si>
    <t>RAZEM DZIAŁ 05.00.00</t>
  </si>
  <si>
    <t xml:space="preserve"> -ustawienie obrzeży betonowych o wym. 8x30cm na podsypce cementowo-piaskowej</t>
  </si>
  <si>
    <t>RAZEM DZIAŁ 08.00.00</t>
  </si>
  <si>
    <t>RAZEM DZIAŁ 10.00.00</t>
  </si>
  <si>
    <t xml:space="preserve">OGÓŁEM </t>
  </si>
  <si>
    <t xml:space="preserve">RAZEM BRUTTO  </t>
  </si>
  <si>
    <t>PODATEK VAT [23%]</t>
  </si>
  <si>
    <t xml:space="preserve"> - regulacja  pionowa studzienek dla zaworów wodociągowych  </t>
  </si>
  <si>
    <t>PRZYGOTOWANIE TERENU POD BUDOWĘ</t>
  </si>
  <si>
    <t>ROBOTY W ZAKRESIE KONSTRUOWANIA, FUNDAMENTOWANIA ORAZ WYKONYWANIA NAWIERZCHNI AUTOSTRAD, DRÓG</t>
  </si>
  <si>
    <t>Roboty dodatkowe</t>
  </si>
  <si>
    <t>D.05.03.05</t>
  </si>
  <si>
    <t>Nawierzchnia z betonu asfaltowego</t>
  </si>
  <si>
    <t>D.01.02.01</t>
  </si>
  <si>
    <t>Usunięcie drzew, pni i krzewów</t>
  </si>
  <si>
    <t>D.04.03.01</t>
  </si>
  <si>
    <t>Oczyszczenie i skropienie warstw konstrukcyjnych</t>
  </si>
  <si>
    <t xml:space="preserve"> - mechaniczne oczyszczenie warstw konstrukcyjnych nieulepszonych</t>
  </si>
  <si>
    <t xml:space="preserve"> - mechaniczne oczyszczenie warstw konstrukcyjnych bitumicznych</t>
  </si>
  <si>
    <t xml:space="preserve"> - mechaniczne skropienie warstw konstrukcyjnych niebitumicznych</t>
  </si>
  <si>
    <t xml:space="preserve"> - mechaniczne skropienie warstw konstrukcyjnych bitumicznych</t>
  </si>
  <si>
    <t>D.06.00.00</t>
  </si>
  <si>
    <t>ROBOTY WYKOŃCZENIOWE</t>
  </si>
  <si>
    <t>D.06.01.06</t>
  </si>
  <si>
    <t>Umocnienie powierzchniowe elementami prefabrykowanymi</t>
  </si>
  <si>
    <t>D.08.05.01.</t>
  </si>
  <si>
    <t>Ścieki uliczne z elementów betonowych</t>
  </si>
  <si>
    <t xml:space="preserve"> - warstwa podbudowy o gr. 15 cm (zjazdy indywidualne)</t>
  </si>
  <si>
    <t xml:space="preserve"> - warstwa podbudowy o gr. 10 cm (chodnik)</t>
  </si>
  <si>
    <t xml:space="preserve"> - warstwa ścieralna grub. 4 cm (KR1)</t>
  </si>
  <si>
    <t>RAZEM DZIAŁ 06.00.00</t>
  </si>
  <si>
    <t xml:space="preserve"> - ustawienie krawężników betonowych ulicznych o wym.15x30x100cm na podsypce cementowo - piaskowej gr 3cm oraz na ławie betonowej z oporem  C8/10</t>
  </si>
  <si>
    <t xml:space="preserve"> - wykonanie chodnika z kostki brukowej betonowej  kolorowej o grub. 6cm na podsypce cementowo-piaskowej o grub. 3cm</t>
  </si>
  <si>
    <t>D.10.07.01</t>
  </si>
  <si>
    <t>Zjazdy do gospodarstw</t>
  </si>
  <si>
    <t>D.06.03.01</t>
  </si>
  <si>
    <t>Pobocza z kruszywa łamanego</t>
  </si>
  <si>
    <t>D.05.03.11/1</t>
  </si>
  <si>
    <t>Frezowanie nawierzchni asfaltowych na zimno</t>
  </si>
  <si>
    <t>D.06.04.01</t>
  </si>
  <si>
    <t>Rowy drogowe</t>
  </si>
  <si>
    <t>Mg</t>
  </si>
  <si>
    <t>D.06.02.01</t>
  </si>
  <si>
    <t>Przepusty pod zjazdami</t>
  </si>
  <si>
    <t xml:space="preserve"> - pobocza z mieszanki kruszywa łamanego, grubość warstwy 10cm</t>
  </si>
  <si>
    <t xml:space="preserve"> - podczyszczenie istniejących przepustów o średnicy 60-120cm zlokalizowanych pod koroną drogi z namułów </t>
  </si>
  <si>
    <t xml:space="preserve"> - wykonanie ścieków podchodnikowych z dwóch elementów betonowych 60x50x15cm ułożonych na podsypce cementowo-piaskowej gr. 3cm</t>
  </si>
  <si>
    <t xml:space="preserve">  - nawierzchnia zjazdów z kostki betonowej brukowej szarej gr. 8cm na podsypce cementowo- piaskowej gr 3cm</t>
  </si>
  <si>
    <t xml:space="preserve"> - lokalna rozbiórka podbudowy z kruszywa łamanego gr. do 20cm w miejscach utraty nośności wraz z wywozem materiału z rozbiórki poza teren budowy.</t>
  </si>
  <si>
    <t xml:space="preserve"> </t>
  </si>
  <si>
    <t xml:space="preserve"> - ustawienie krawężników betonowych ulicznych o wym.15x30x100cm na podsypce cementowo - piaskowej gr 3cm oraz na ławie betonowej z oporem  C8/10
404+45</t>
  </si>
  <si>
    <t>D.04.02.01</t>
  </si>
  <si>
    <t>Warstwa odsączająca z piasku</t>
  </si>
  <si>
    <t xml:space="preserve"> - warstwa podbudowy o gr. 10 cm (chodnik)
(30+12+33+19+30+28+41+67+44+14+25+22+38+43+32+10+38+19+78)+92</t>
  </si>
  <si>
    <t xml:space="preserve"> - wykonanie chodników z kostki brukowej betonowej kolorowej o grub. 6cm na podsypce cementowo-piaskowej o grub. 3cm
(30+12+33+19+30+28+41+67+44+14+25+22+38+43+32+10+38+19+78)+92</t>
  </si>
  <si>
    <t xml:space="preserve">  - nawierzchnia zjazdów z kostki betonowej brukowej szarej gr. 8cm na podsypce cementowo- piaskowej gr 3cm
15,0+10,0+13,0+15*12,0</t>
  </si>
  <si>
    <t xml:space="preserve"> - warstwa podbudowy o gr. 15 cm (zjazdy indywidualne)
15,0+10,0+13,0+15*12,0</t>
  </si>
  <si>
    <t xml:space="preserve"> - warstwa odsączająca z piasku grubości 10cm. (chodniki, zjazdy)
715,0+218,0</t>
  </si>
  <si>
    <t xml:space="preserve"> -ustawienie obrzeży betonowych o wym. 8x30cm na podsypce cementowo-piaskowej
30+370+49</t>
  </si>
  <si>
    <t xml:space="preserve"> - wykonanie ścieków podchodnikowych z dwóch elementów betonowych 60x50x15cm ułożonych na podsypce cementowo-piaskowej gr. 3cm
1*(2*2,0)</t>
  </si>
  <si>
    <t xml:space="preserve"> - rozbiórka ścieków z prefabrykowanych elementów betonowych 60x50x15cm z ich oczyszczeniem i zmagazynowaniem w obrębie budowy
(411+215)*0,7</t>
  </si>
  <si>
    <t xml:space="preserve"> - rozbiórka ścieków z prefabrykowanych elementów betonowych 60x50x15cm z wywozem materiału z rozbiórki poza teren budowy
(411+215)*0,3</t>
  </si>
  <si>
    <t xml:space="preserve"> - ułożenie wzdłuż jezdni ścieków z prefabrykowanych elementów betonowych uzyskanych z rozbiórki na podsypce cementowo-piaskowej gr. 3cm
(411+215)*0,7</t>
  </si>
  <si>
    <t xml:space="preserve"> - ułożenie wzdłuż jezdni ścieków z prefabrykowanych elementów betonowych 60x50x15cm na podsypce cementowo-piaskowej gr. 3cm
(411+215)*0,3</t>
  </si>
  <si>
    <t xml:space="preserve"> - regulacja pionowa studni teletechnicznych
4</t>
  </si>
  <si>
    <t xml:space="preserve"> - regulacja wysokościowa wpustu ulicznego  
1</t>
  </si>
  <si>
    <t xml:space="preserve"> - umocnienie skarpy, przeciwskarpy i dna rowu płytami ażurowymi, betonowymi, prefabrykowanymi 60x40x10cm na podsypce cementowo-piaskowej gr. 5cm (wylot ścieku podchodnikowego) 
1*1,2*2,0</t>
  </si>
  <si>
    <t xml:space="preserve"> - wykonanie koryta pod konstrukcję chodnika i zjazdów na głębokość do 20cm z wywozem gruntu poza teren budowy.
715+218</t>
  </si>
  <si>
    <t xml:space="preserve"> - wyrównanie nawierzchni mieszanką mineralno–bitumiczną 
(od 0+000 do 0+115; od 2+185 do 2+380)
Powierzchnia wyrównania (536+930)=1466m2
objetość wyrównania (24+18)=42m3
(42m3 * 2,5 Mg/m3)*1,03</t>
  </si>
  <si>
    <t xml:space="preserve"> - karczowanie drzew o średnicy 10-55cm wraz z wywiezieniem i spaleniem pozostałości po karczowaniu  
7</t>
  </si>
  <si>
    <t xml:space="preserve"> - rozbiórka nawierzchni zjazdu z kostki betonowej. 
Materiał z rozbiórki należy przekazać właścicielowi.
108</t>
  </si>
  <si>
    <t xml:space="preserve"> - wykonanie koryta pod konstrukcję wlotów dróg bocznych na głębokość do 30cm z wywozem gruntu poza teren budowy.
77+11+16+45</t>
  </si>
  <si>
    <t xml:space="preserve">  - regulacja wysokościowa nawierzchni zjazdów z bloczków betonowych (rozebranie i ponowne ułożenie bloczków betonowych na podsypce cementowo - piaskowej gr 3cm)
25</t>
  </si>
  <si>
    <t xml:space="preserve">  - regulacja wysokościowa krawężnika ułożonego na zjazdach i wzdłuż zatoki postojowej (rozbiórka i ponowne ułożenie na podsypce cementowo-piaskowej gr 3cm)
8+7+30+6+6+6+6</t>
  </si>
  <si>
    <t xml:space="preserve"> - karczowanie drzew o średnicy 10-55cm wraz z wywiezieniem i spaleniem pozostałości po karczowaniu </t>
  </si>
  <si>
    <t xml:space="preserve"> - lokalna rozbiórka nawierzchni z betonu asfaltowego gr. do 4cm w miejscach utraty nośności wraz z wywozem materiału z rozbiórki poza teren budowy</t>
  </si>
  <si>
    <t xml:space="preserve"> - rozbiórka nawierzchni zjazdu z kostki betonowej. 
Materiał z rozbiórki należy przekazać właścicielowi.</t>
  </si>
  <si>
    <t xml:space="preserve"> - rozbiórka ścieków z prefabrykowanych elementów betonowych 60x50x15cm z ich oczyszczeniem i zmagazynowaniem w obrębie budowy</t>
  </si>
  <si>
    <t xml:space="preserve"> - rozbiórka ścieków z prefabrykowanych elementów betonowych 60x50x15cm z wywozem materiału z rozbiórki poza teren budowy</t>
  </si>
  <si>
    <t xml:space="preserve"> - profilowanie i zagęszczenie pod warstwy konstrukcyjne 
(chodnik, zjazdy, lokalne odtworzenie i poszerzenie nawierzchni, wlotów dróg bocznych)</t>
  </si>
  <si>
    <t xml:space="preserve"> - wykonanie koryta pod konstrukcję wlotów dróg bocznych na głębokość do 30cm z wywozem gruntu poza teren budowy.</t>
  </si>
  <si>
    <t xml:space="preserve"> - wykonanie koryta pod konstrukcję lokalnych poszerzeń jezdni na głębokość do 20cm z wywozem gruntu poza teren budowy.</t>
  </si>
  <si>
    <t xml:space="preserve"> - wykonanie koryta pod konstrukcję chodnika i zjazdów na głębokość do 20cm z wywozem gruntu poza teren budowy.</t>
  </si>
  <si>
    <t xml:space="preserve"> - warstwa odsączająca z piasku grubości 10cm. (chodniki, zjazdy)</t>
  </si>
  <si>
    <t xml:space="preserve"> - warstwa podbudowy o gr. 20 cm 
(lokalne odtworzenie lub poszerzenie nawierzchni, wloty dróg bocznych)</t>
  </si>
  <si>
    <t xml:space="preserve"> - warstwa wiążąca grub. 4 cm (KR1)
lokalne odtworzenie lub poszerzenie nawierzchni, wloty dróg bocznych</t>
  </si>
  <si>
    <t xml:space="preserve"> - wyrównanie nawierzchni mieszanką mineralno–bitumiczną 
(od 0+000 do 0+115; od 2+185 do 2+380)
Powierzchnia wyrównania (536+930)=1466m2
objetość wyrównania (24+18)=42m3</t>
  </si>
  <si>
    <t xml:space="preserve"> - umocnienie skarpy, przeciwskarpy i dna rowu płytami ażurowymi, betonowymi, prefabrykowanymi 60x40x10cm na podsypce cementowo-piaskowej gr. 5cm (wylot ścieku podchodnikowego) </t>
  </si>
  <si>
    <t xml:space="preserve"> - wykonanie zakończeń kołnierzowych z prefabrykowanych elementów żelbetowych do rur o średnicy 40cm                                        </t>
  </si>
  <si>
    <t xml:space="preserve"> - wykonanie kompletnego przepustu z rur PEHD o średnicy 40cm</t>
  </si>
  <si>
    <t xml:space="preserve"> - ścinanie pobocza mechanicznie na grubość do 10cm wraz z odwiezieniem ścinki na odkład</t>
  </si>
  <si>
    <t xml:space="preserve"> - uzupełnienie pobocza gruntem (pod kruszywo) wraz z zagęszczeniem</t>
  </si>
  <si>
    <t xml:space="preserve"> - ułożenie wzdłuż jezdni ścieków z prefabrykowanych elementów betonowych uzyskanych z rozbiórki na podsypce cementowo-piaskowej gr. 3cm</t>
  </si>
  <si>
    <t xml:space="preserve"> - ułożenie wzdłuż jezdni ścieków z prefabrykowanych elementów betonowych 60x50x15cm na podsypce cementowo-piaskowej gr. 3cm</t>
  </si>
  <si>
    <t xml:space="preserve">  - regulacja wysokościowa nawierzchni zjazdów oraz zatoki postojowej z kostki betonowej (rozebranie i ponowne ułożenie kostki na podsypce cementowo - piaskowej gr 3cm)</t>
  </si>
  <si>
    <t xml:space="preserve">  - regulacja wysokościowa nawierzchni zjazdów z bloczków betonowych (rozebranie i ponowne ułożenie bloczków betonowych na podsypce cementowo - piaskowej gr 3cm)</t>
  </si>
  <si>
    <t xml:space="preserve">  - regulacja wysokościowa nawierzchni zjazdów kruszywem łamanym stabilizowanym mechanicznie</t>
  </si>
  <si>
    <t xml:space="preserve">  - regulacja wysokościowa krawężnika ułożonego na zjazdach i wzdłuż zatoki postojowej (rozbiórka i ponowne ułożenie na podsypce cementowo-piaskowej gr 3cm)</t>
  </si>
  <si>
    <t xml:space="preserve"> - regulacja pionowa studni teletechnicznych</t>
  </si>
  <si>
    <t xml:space="preserve"> - regulacja wysokościowa wpustu ulicznego  </t>
  </si>
  <si>
    <t xml:space="preserve"> - regulacja  pionowa studni kanalizacyjnych</t>
  </si>
  <si>
    <t xml:space="preserve"> - podczyszczenie istniejących rowów z namułów z profilowaniem dna i skarp rowu </t>
  </si>
  <si>
    <t xml:space="preserve"> - podczyszczenie istniejących przepustów pod zjazdami z namułów</t>
  </si>
  <si>
    <t>D.07.00.00</t>
  </si>
  <si>
    <t xml:space="preserve">URZĄDZENIA BEZPIECZEŃSTWA RUCHU                                                                                   </t>
  </si>
  <si>
    <t>D.07.02.01</t>
  </si>
  <si>
    <t>Oznakowanie pionowe</t>
  </si>
  <si>
    <t>kpl.</t>
  </si>
  <si>
    <t xml:space="preserve"> - demontaż tarcz znaków i tabliczek konwencjonalnych.</t>
  </si>
  <si>
    <t xml:space="preserve"> - demontaż słupków do znaków.</t>
  </si>
  <si>
    <t>RAZEM DZIAŁ 07.00.00</t>
  </si>
  <si>
    <t>- ustawienie słupków do znaków</t>
  </si>
  <si>
    <t xml:space="preserve"> - zamocowanie tarcz znaków konwencjonalnych A-7, wielkości średniej, folia odblaskowa II typu.</t>
  </si>
  <si>
    <t xml:space="preserve"> - zamocowanie tarcz znaków konwencjonalnych D-1, D-2 wielkości średniej, folia odblaskowa I typu.</t>
  </si>
  <si>
    <t>- zamocowanie tarcz znaków konwencjonalnych D-42, D-43 o wymiarach 1200x530mm</t>
  </si>
  <si>
    <t>- zamocowanie tarcz znaków konwencjonalnych typu E-17a, E-18a folia odblaskowa I typu</t>
  </si>
  <si>
    <t>- zamocowanie tarcz znaków konwencjonalnych typu T folia odblaskowa I typu</t>
  </si>
  <si>
    <t>D.07.05.01</t>
  </si>
  <si>
    <t>Bariery ochronne stalowe</t>
  </si>
  <si>
    <t>- ustawienie barier ochronnych stalowych jednostronnych, bezprzekładkowych SP-04 wraz z zakończeniami, rozstaw słupków co 2m,</t>
  </si>
  <si>
    <t xml:space="preserve"> - ustawienie tablic prowadzących U-3c i U-3d o wymiarach 1200x600mm (wraz ze słupkami).</t>
  </si>
  <si>
    <t>D.07.01.01</t>
  </si>
  <si>
    <t>Oznakowanie poziome</t>
  </si>
  <si>
    <t xml:space="preserve"> - oznakowanie poziome jezdni materiałami grubowarstwowymi, linie na przejściach i skrzyżowaniach (P-12)
6*0,5</t>
  </si>
  <si>
    <t xml:space="preserve"> - oznakowanie poziome jezdni materiałami grubowarstwowymi, linie na przejściach i skrzyżowaniach (P-12)</t>
  </si>
  <si>
    <t xml:space="preserve"> - odtworzenie przebiegu trasy drogi
3874,0/1000</t>
  </si>
  <si>
    <t>- ustawienie barier ochronnych stalowych jednostronnych, bezprzekładkowych SP-04 wraz z zakończeniami, rozstaw słupków co 2m,
32+58</t>
  </si>
  <si>
    <t xml:space="preserve"> - ustawienie ogrodzeń segmentowych U-12b biało-czerwonych o wysokości 1,1m i rozstawie słupków do 2m 
8+6</t>
  </si>
  <si>
    <t>- ustawienie słupków do znaków
27</t>
  </si>
  <si>
    <t xml:space="preserve"> - demontaż słupków do znaków.
12</t>
  </si>
  <si>
    <t xml:space="preserve"> - demontaż tarcz znaków i tabliczek konwencjonalnych.
13</t>
  </si>
  <si>
    <t xml:space="preserve"> - zamocowanie tarcz znaków konwencjonalnych A-7, wielkości średniej, folia odblaskowa II typu.
4</t>
  </si>
  <si>
    <t>- zamocowanie tarcz znaków konwencjonalnych typu A (A-1, A-2, A-3, A-4, A-17) z grupy małych, folia odblaskowa I typu
2+2+3+2+2</t>
  </si>
  <si>
    <t xml:space="preserve"> - zamocowanie tarcz znaków konwencjonalnych B-20, wielkości średniej, folia odblaskowa II typu.
1</t>
  </si>
  <si>
    <t>- zamocowanie tarcz znaków konwencjonalnych typu B (B-18, B-33, B-36) z grupy małych, folia odblaskowa I typu
1+2+2</t>
  </si>
  <si>
    <t xml:space="preserve"> - zamocowanie tarcz znaków konwencjonalnych D-1, D-2 wielkości średniej, folia odblaskowa I typu.
2+2</t>
  </si>
  <si>
    <t>- zamocowanie tarcz znaków konwencjonalnych D-42, D-43 o wymiarach 1200x530mm
3+3</t>
  </si>
  <si>
    <t>- zamocowanie tarcz znaków konwencjonalnych typu E-17a, E-18a folia odblaskowa I typu
1+1</t>
  </si>
  <si>
    <t xml:space="preserve"> - ustawienie tablic prowadzących U-3c i U-3d o wymiarach 1200x600mm (wraz ze słupkami).
2+2</t>
  </si>
  <si>
    <t>- zamocowanie tarcz znaków konwencjonalnych typu T folia odblaskowa I typu
1+4+1</t>
  </si>
  <si>
    <t xml:space="preserve"> - podczyszczenie istniejących przepustów o średnicy 60-120cm zlokalizowanych pod koroną drogi z namułów 
10+2*12+13+10</t>
  </si>
  <si>
    <t xml:space="preserve"> - warstwa ścieralna grub. 4 cm (KR1)
(9,0+4,0)+77,0+5,0*2178,8+(27,0+11,0+24,0+16,0)+142,0+5,5*(2362,8-2184,5)+160,0+5,0*(3871,2-2392,9)+(22,0+5,0)</t>
  </si>
  <si>
    <t xml:space="preserve"> - warstwa wiążąca grub. 4 cm (KR1)
lokalne odtworzenie lub poszerzenie nawierzchni, wloty dróg bocznych
791,0+(77,0+11,0+16,0+45,0)</t>
  </si>
  <si>
    <t xml:space="preserve"> - lokalna rozbiórka nawierzchni z betonu asfaltowego gr. do 4cm w miejscach utraty nośności wraz z wywozem materiału z rozbiórki poza teren budowy.
791,0</t>
  </si>
  <si>
    <t xml:space="preserve"> - lokalna rozbiórka podbudowy z kruszywa łamanego gr. do 20cm w miejscach utraty nośności wraz z wywozem materiału z rozbiórki poza teren budowy.
791,0</t>
  </si>
  <si>
    <t xml:space="preserve"> - profilowanie i zagęszczenie pod warstwy konstrukcyjne 
(chodnik, zjazdy, lokalne odtworzenie i poszerzenie nawierzchni, wlotów dróg bocznych)
715+218+791+149</t>
  </si>
  <si>
    <t xml:space="preserve"> - wykonanie koryta pod konstrukcję lokalnych poszerzeń jezdni na głębokość do 20cm z wywozem gruntu poza teren budowy.
791</t>
  </si>
  <si>
    <t xml:space="preserve"> - warstwa podbudowy o gr. 20 cm 
(lokalne odtworzenie lub poszerzenie nawierzchni, wloty dróg bocznych)
791,0+(77,0+11,0+16,0+45,0)</t>
  </si>
  <si>
    <t xml:space="preserve"> - mechaniczne skropienie warstw konstrukcyjnych niebitumicznych
940</t>
  </si>
  <si>
    <t xml:space="preserve"> - mechaniczne oczyszczenie warstw konstrukcyjnych nieulepszonych
940</t>
  </si>
  <si>
    <t>- frezowanie istniejącej nawierzchni na grub. do 4cm
(wloty do dróg powiatowych i gminnych)
100+120+100</t>
  </si>
  <si>
    <t xml:space="preserve"> - pobocza z mieszanki kruszywa łamanego, grubość warstwy 10cm
((2180+(2434-2420)+(3874-2845))+((2885-400)+(3874-3102)))*0,75</t>
  </si>
  <si>
    <t xml:space="preserve"> - ścinanie pobocza mechanicznie na grubość do 10cm wraz z odwiezieniem ścinki na odkład
((2180+(2434-2420)+(3874-2845))+((2885-400)+(3874-3102)))*1,0</t>
  </si>
  <si>
    <t xml:space="preserve"> - uzupełnienie pobocza gruntem (pod kruszywo) wraz z zagęszczeniem
(((2180+(2434-2420)+(3874-2845))+((2885-400)+(3874-3102)))*0,75)*0,10</t>
  </si>
  <si>
    <t xml:space="preserve"> - podczyszczenie istniejących rowów z namułów z profilowaniem dna i skarp rowu 
((366-135)+(750-520)+(1715-890)+(3750-3470))+((1685-512)+(3200-3120)+(3874-3860))</t>
  </si>
  <si>
    <t xml:space="preserve"> - warstwa wzmacniająco - wyrównawcza grub. min 3cm 
(od 0+115 do 2+185; od 2+380 do 3+874) 
Powierzchnia wyrównania (10143+7588)=17731m2
Objętość wyrównania (535+365)=900m3
(900m3 *2,5Mg/m3)*1,03</t>
  </si>
  <si>
    <t xml:space="preserve"> - mechaniczne oczyszczenie warstw konstrukcyjnych bitumicznych
19763+940+17731+1466</t>
  </si>
  <si>
    <t xml:space="preserve"> - mechaniczne skropienie warstw konstrukcyjnych bitumicznych
19763+940+17731+1466</t>
  </si>
  <si>
    <t xml:space="preserve">  - regulacja wysokościowa nawierzchni zjazdów oraz zatoki postojowej z kostki betonowej (rozebranie i ponowne ułożenie kostki na podsypce cementowo - piaskowej gr 3cm)
61+8+11+8+6+20+13+6+6+8+8+8+6+8</t>
  </si>
  <si>
    <t xml:space="preserve"> - podczyszczenie istniejących przepustów pod zjazdami z namułów
6+6+9+6+10+8+6+9+10+6</t>
  </si>
  <si>
    <t xml:space="preserve"> - regulacja  pionowa studzienek dla zaworów wodociągowych  
3</t>
  </si>
  <si>
    <t xml:space="preserve"> - wykonanie kompletnego przepustu z rur PEHD o średnicy 40cm
sztuk 25
Zakres prac obejmuje:                                                                                 
- wykonanie robót ziemnych                                                    
- ułożenie rur PEHD
- wykonanie zasypki wraz z jej zagęszczeniem                                                                            
- wykonanie ław fundamentowych żwirowych 
25*7,0</t>
  </si>
  <si>
    <t xml:space="preserve"> - wykonanie zakończeń kołnierzowych z prefabrykowanych elementów żelbetowych do rur o średnicy 40cm                                        
25*2</t>
  </si>
  <si>
    <t xml:space="preserve">  - regulacja wysokościowa nawierzchni zjazdów kruszywem łamanym stabilizowanym mechanicznie
145*7,0</t>
  </si>
  <si>
    <t xml:space="preserve"> - regulacja  pionowa studni kanalizacyjnych
44</t>
  </si>
  <si>
    <t xml:space="preserve"> - warstwa wzmacniająco - wyrównawcza grub. min 3cm 
(od 0+115 do 2+185; od 2+380 do 3+874) 
Powierzchnia wyrównania (10143+7588)=17731m2
Objętość wyrównania (535+365)=900m3</t>
  </si>
  <si>
    <t>- frezowanie istniejącej nawierzchni na grub. do 4cm
(wloty do dróg powiatowych i gminnych)</t>
  </si>
  <si>
    <t xml:space="preserve"> - ustawienie ogrodzeń segmentowych U-12b biało-czerwonych o wysokości 1,1m i rozstawie słupków do 2m </t>
  </si>
  <si>
    <t>- zamocowanie tarcz znaków konwencjonalnych typu A (A-1, A-2, A-3, A-4, A-17) z grupy małych, folia odblaskowa I typu</t>
  </si>
  <si>
    <t xml:space="preserve"> - zamocowanie tarcz znaków konwencjonalnych B-20, wielkości średniej, folia odblaskowa II typu.</t>
  </si>
  <si>
    <t>- zamocowanie tarcz znaków konwencjonalnych typu B (B-18, B-33, B-36) z grupy małych, folia odblaskowa I typu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</si>
</sst>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#,##0.00000"/>
    <numFmt numFmtId="169" formatCode="#,##0.000000"/>
  </numFmts>
  <fonts count="4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MS Sans Serif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 CE"/>
      <family val="2"/>
    </font>
    <font>
      <sz val="10"/>
      <color indexed="10"/>
      <name val="Arial CE"/>
      <family val="2"/>
    </font>
    <font>
      <b/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Arial CE"/>
      <family val="2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sz val="10"/>
      <color indexed="10"/>
      <name val="Times New Roman"/>
      <family val="1"/>
    </font>
    <font>
      <vertAlign val="superscript"/>
      <sz val="12"/>
      <name val="Times New Roman"/>
      <family val="1"/>
    </font>
    <font>
      <b/>
      <sz val="8"/>
      <name val="Arial CE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medium"/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/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16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1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4" fillId="2" borderId="1" applyNumberFormat="0" applyAlignment="0" applyProtection="0"/>
    <xf numFmtId="0" fontId="0" fillId="0" borderId="0" applyNumberFormat="0" applyFill="0" applyBorder="0" applyProtection="0">
      <alignment vertical="top" wrapText="1"/>
    </xf>
    <xf numFmtId="9" fontId="1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17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4" fontId="21" fillId="0" borderId="11" xfId="0" applyNumberFormat="1" applyFont="1" applyBorder="1" applyAlignment="1">
      <alignment horizontal="center"/>
    </xf>
    <xf numFmtId="4" fontId="21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20" fillId="0" borderId="14" xfId="54" applyFont="1" applyBorder="1" applyAlignment="1">
      <alignment horizontal="center" vertical="top" wrapText="1"/>
      <protection/>
    </xf>
    <xf numFmtId="0" fontId="20" fillId="0" borderId="14" xfId="0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4" fontId="21" fillId="0" borderId="15" xfId="0" applyNumberFormat="1" applyFont="1" applyBorder="1" applyAlignment="1">
      <alignment horizontal="center" vertical="center" wrapText="1"/>
    </xf>
    <xf numFmtId="4" fontId="21" fillId="0" borderId="16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3" fontId="23" fillId="0" borderId="15" xfId="0" applyNumberFormat="1" applyFont="1" applyBorder="1" applyAlignment="1">
      <alignment horizontal="center" vertical="center"/>
    </xf>
    <xf numFmtId="3" fontId="23" fillId="0" borderId="17" xfId="0" applyNumberFormat="1" applyFont="1" applyBorder="1" applyAlignment="1">
      <alignment horizontal="center" vertical="center"/>
    </xf>
    <xf numFmtId="3" fontId="23" fillId="6" borderId="15" xfId="0" applyNumberFormat="1" applyFont="1" applyFill="1" applyBorder="1" applyAlignment="1">
      <alignment horizontal="center" vertical="center"/>
    </xf>
    <xf numFmtId="3" fontId="23" fillId="6" borderId="1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4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vertical="center" wrapText="1"/>
    </xf>
    <xf numFmtId="4" fontId="23" fillId="18" borderId="15" xfId="0" applyNumberFormat="1" applyFont="1" applyFill="1" applyBorder="1" applyAlignment="1">
      <alignment horizontal="center" vertical="center"/>
    </xf>
    <xf numFmtId="4" fontId="23" fillId="18" borderId="17" xfId="0" applyNumberFormat="1" applyFont="1" applyFill="1" applyBorder="1" applyAlignment="1">
      <alignment horizontal="center" vertical="center"/>
    </xf>
    <xf numFmtId="4" fontId="20" fillId="0" borderId="17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vertical="center" wrapText="1"/>
    </xf>
    <xf numFmtId="3" fontId="23" fillId="18" borderId="15" xfId="0" applyNumberFormat="1" applyFont="1" applyFill="1" applyBorder="1" applyAlignment="1">
      <alignment horizontal="center" vertical="center"/>
    </xf>
    <xf numFmtId="3" fontId="23" fillId="18" borderId="17" xfId="0" applyNumberFormat="1" applyFont="1" applyFill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49" fontId="26" fillId="0" borderId="17" xfId="0" applyNumberFormat="1" applyFont="1" applyBorder="1" applyAlignment="1">
      <alignment vertical="center" wrapText="1"/>
    </xf>
    <xf numFmtId="0" fontId="24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/>
    </xf>
    <xf numFmtId="0" fontId="0" fillId="0" borderId="17" xfId="0" applyBorder="1" applyAlignment="1">
      <alignment/>
    </xf>
    <xf numFmtId="0" fontId="21" fillId="0" borderId="15" xfId="0" applyFon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29" fillId="0" borderId="17" xfId="0" applyFont="1" applyFill="1" applyBorder="1" applyAlignment="1">
      <alignment horizontal="center" vertical="center"/>
    </xf>
    <xf numFmtId="3" fontId="24" fillId="0" borderId="17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25" fillId="0" borderId="17" xfId="0" applyNumberFormat="1" applyFont="1" applyBorder="1" applyAlignment="1">
      <alignment vertical="center" wrapText="1"/>
    </xf>
    <xf numFmtId="0" fontId="25" fillId="0" borderId="17" xfId="0" applyFont="1" applyBorder="1" applyAlignment="1">
      <alignment/>
    </xf>
    <xf numFmtId="3" fontId="0" fillId="0" borderId="0" xfId="0" applyNumberFormat="1" applyBorder="1" applyAlignment="1">
      <alignment/>
    </xf>
    <xf numFmtId="0" fontId="25" fillId="0" borderId="17" xfId="0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vertical="center" wrapText="1"/>
    </xf>
    <xf numFmtId="49" fontId="26" fillId="0" borderId="17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/>
    </xf>
    <xf numFmtId="0" fontId="21" fillId="6" borderId="15" xfId="0" applyFont="1" applyFill="1" applyBorder="1" applyAlignment="1">
      <alignment horizontal="center" vertical="center"/>
    </xf>
    <xf numFmtId="0" fontId="21" fillId="6" borderId="17" xfId="0" applyFont="1" applyFill="1" applyBorder="1" applyAlignment="1">
      <alignment horizontal="center" vertical="center"/>
    </xf>
    <xf numFmtId="0" fontId="23" fillId="0" borderId="10" xfId="0" applyNumberFormat="1" applyFont="1" applyBorder="1" applyAlignment="1">
      <alignment horizontal="right"/>
    </xf>
    <xf numFmtId="49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 horizontal="center"/>
    </xf>
    <xf numFmtId="4" fontId="23" fillId="18" borderId="0" xfId="0" applyNumberFormat="1" applyFont="1" applyFill="1" applyBorder="1" applyAlignment="1">
      <alignment horizontal="center"/>
    </xf>
    <xf numFmtId="4" fontId="23" fillId="0" borderId="0" xfId="0" applyNumberFormat="1" applyFont="1" applyBorder="1" applyAlignment="1">
      <alignment horizontal="center"/>
    </xf>
    <xf numFmtId="0" fontId="33" fillId="0" borderId="0" xfId="55" applyNumberFormat="1" applyFont="1" applyFill="1" applyBorder="1" applyAlignment="1" applyProtection="1">
      <alignment/>
      <protection/>
    </xf>
    <xf numFmtId="0" fontId="33" fillId="0" borderId="13" xfId="0" applyFont="1" applyBorder="1" applyAlignment="1">
      <alignment horizontal="left" vertical="top"/>
    </xf>
    <xf numFmtId="49" fontId="20" fillId="0" borderId="0" xfId="0" applyNumberFormat="1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3" fontId="20" fillId="0" borderId="19" xfId="0" applyNumberFormat="1" applyFont="1" applyBorder="1" applyAlignment="1">
      <alignment horizontal="center" vertical="center"/>
    </xf>
    <xf numFmtId="4" fontId="20" fillId="0" borderId="14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top"/>
    </xf>
    <xf numFmtId="49" fontId="34" fillId="0" borderId="17" xfId="0" applyNumberFormat="1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3" fontId="34" fillId="0" borderId="17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0" fontId="33" fillId="0" borderId="0" xfId="55" applyNumberFormat="1" applyFont="1" applyFill="1" applyBorder="1" applyAlignment="1" applyProtection="1">
      <alignment vertical="center"/>
      <protection/>
    </xf>
    <xf numFmtId="4" fontId="24" fillId="0" borderId="17" xfId="0" applyNumberFormat="1" applyFont="1" applyBorder="1" applyAlignment="1">
      <alignment horizontal="center" vertical="center"/>
    </xf>
    <xf numFmtId="4" fontId="24" fillId="0" borderId="17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top" wrapText="1"/>
    </xf>
    <xf numFmtId="4" fontId="33" fillId="0" borderId="0" xfId="55" applyNumberFormat="1" applyFont="1" applyFill="1" applyBorder="1" applyAlignment="1" applyProtection="1">
      <alignment vertical="center"/>
      <protection/>
    </xf>
    <xf numFmtId="3" fontId="25" fillId="0" borderId="17" xfId="0" applyNumberFormat="1" applyFont="1" applyBorder="1" applyAlignment="1">
      <alignment horizontal="center" vertical="center"/>
    </xf>
    <xf numFmtId="49" fontId="20" fillId="0" borderId="17" xfId="0" applyNumberFormat="1" applyFont="1" applyBorder="1" applyAlignment="1">
      <alignment vertical="center" wrapText="1"/>
    </xf>
    <xf numFmtId="0" fontId="35" fillId="0" borderId="0" xfId="55" applyNumberFormat="1" applyFont="1" applyFill="1" applyBorder="1" applyAlignment="1" applyProtection="1">
      <alignment vertical="center"/>
      <protection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4" fontId="33" fillId="0" borderId="0" xfId="55" applyNumberFormat="1" applyFont="1" applyFill="1" applyBorder="1" applyAlignment="1" applyProtection="1">
      <alignment/>
      <protection/>
    </xf>
    <xf numFmtId="3" fontId="25" fillId="0" borderId="17" xfId="0" applyNumberFormat="1" applyFont="1" applyBorder="1" applyAlignment="1">
      <alignment horizontal="center" vertical="center"/>
    </xf>
    <xf numFmtId="3" fontId="25" fillId="0" borderId="20" xfId="0" applyNumberFormat="1" applyFont="1" applyFill="1" applyBorder="1" applyAlignment="1">
      <alignment horizontal="center" vertical="center"/>
    </xf>
    <xf numFmtId="0" fontId="27" fillId="0" borderId="21" xfId="0" applyFont="1" applyBorder="1" applyAlignment="1">
      <alignment/>
    </xf>
    <xf numFmtId="0" fontId="27" fillId="0" borderId="22" xfId="0" applyFont="1" applyBorder="1" applyAlignment="1">
      <alignment/>
    </xf>
    <xf numFmtId="0" fontId="23" fillId="0" borderId="0" xfId="53" applyFont="1" applyBorder="1" applyAlignment="1">
      <alignment vertical="center" wrapText="1"/>
      <protection/>
    </xf>
    <xf numFmtId="0" fontId="23" fillId="0" borderId="0" xfId="0" applyNumberFormat="1" applyFont="1" applyBorder="1" applyAlignment="1">
      <alignment horizontal="right"/>
    </xf>
    <xf numFmtId="4" fontId="2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3" fontId="23" fillId="0" borderId="0" xfId="0" applyNumberFormat="1" applyFont="1" applyFill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/>
    </xf>
    <xf numFmtId="0" fontId="20" fillId="0" borderId="24" xfId="54" applyFont="1" applyBorder="1" applyAlignment="1">
      <alignment horizontal="center"/>
      <protection/>
    </xf>
    <xf numFmtId="0" fontId="20" fillId="0" borderId="24" xfId="0" applyFont="1" applyBorder="1" applyAlignment="1">
      <alignment horizontal="center"/>
    </xf>
    <xf numFmtId="49" fontId="20" fillId="0" borderId="25" xfId="0" applyNumberFormat="1" applyFont="1" applyBorder="1" applyAlignment="1">
      <alignment horizontal="center"/>
    </xf>
    <xf numFmtId="4" fontId="20" fillId="0" borderId="24" xfId="0" applyNumberFormat="1" applyFont="1" applyFill="1" applyBorder="1" applyAlignment="1">
      <alignment horizontal="center"/>
    </xf>
    <xf numFmtId="4" fontId="20" fillId="0" borderId="26" xfId="0" applyNumberFormat="1" applyFont="1" applyBorder="1" applyAlignment="1">
      <alignment horizontal="center"/>
    </xf>
    <xf numFmtId="0" fontId="20" fillId="0" borderId="27" xfId="0" applyNumberFormat="1" applyFont="1" applyBorder="1" applyAlignment="1">
      <alignment horizontal="center" vertical="center"/>
    </xf>
    <xf numFmtId="4" fontId="20" fillId="0" borderId="28" xfId="0" applyNumberFormat="1" applyFont="1" applyBorder="1" applyAlignment="1">
      <alignment horizontal="center" vertical="center"/>
    </xf>
    <xf numFmtId="0" fontId="34" fillId="0" borderId="29" xfId="0" applyNumberFormat="1" applyFont="1" applyBorder="1" applyAlignment="1">
      <alignment horizontal="center" vertical="center"/>
    </xf>
    <xf numFmtId="3" fontId="34" fillId="0" borderId="30" xfId="0" applyNumberFormat="1" applyFont="1" applyBorder="1" applyAlignment="1">
      <alignment horizontal="center" vertical="center"/>
    </xf>
    <xf numFmtId="0" fontId="24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0" fontId="25" fillId="0" borderId="29" xfId="0" applyNumberFormat="1" applyFont="1" applyFill="1" applyBorder="1" applyAlignment="1">
      <alignment horizontal="center" vertical="center"/>
    </xf>
    <xf numFmtId="4" fontId="25" fillId="0" borderId="30" xfId="0" applyNumberFormat="1" applyFont="1" applyFill="1" applyBorder="1" applyAlignment="1">
      <alignment horizontal="center" vertical="center"/>
    </xf>
    <xf numFmtId="0" fontId="27" fillId="0" borderId="29" xfId="0" applyFont="1" applyBorder="1" applyAlignment="1">
      <alignment/>
    </xf>
    <xf numFmtId="0" fontId="27" fillId="0" borderId="30" xfId="0" applyFont="1" applyBorder="1" applyAlignment="1">
      <alignment/>
    </xf>
    <xf numFmtId="4" fontId="20" fillId="0" borderId="30" xfId="0" applyNumberFormat="1" applyFont="1" applyBorder="1" applyAlignment="1">
      <alignment horizontal="center" vertical="center"/>
    </xf>
    <xf numFmtId="0" fontId="24" fillId="0" borderId="29" xfId="0" applyNumberFormat="1" applyFont="1" applyFill="1" applyBorder="1" applyAlignment="1">
      <alignment horizontal="center" vertical="center"/>
    </xf>
    <xf numFmtId="4" fontId="25" fillId="0" borderId="30" xfId="0" applyNumberFormat="1" applyFont="1" applyBorder="1" applyAlignment="1">
      <alignment horizontal="center" vertical="center"/>
    </xf>
    <xf numFmtId="4" fontId="25" fillId="0" borderId="30" xfId="0" applyNumberFormat="1" applyFont="1" applyFill="1" applyBorder="1" applyAlignment="1">
      <alignment horizontal="center" vertical="center"/>
    </xf>
    <xf numFmtId="0" fontId="25" fillId="0" borderId="29" xfId="0" applyNumberFormat="1" applyFont="1" applyBorder="1" applyAlignment="1">
      <alignment horizontal="center" vertical="center"/>
    </xf>
    <xf numFmtId="0" fontId="27" fillId="0" borderId="31" xfId="0" applyFont="1" applyBorder="1" applyAlignment="1">
      <alignment/>
    </xf>
    <xf numFmtId="0" fontId="27" fillId="0" borderId="32" xfId="0" applyFont="1" applyBorder="1" applyAlignment="1">
      <alignment/>
    </xf>
    <xf numFmtId="0" fontId="27" fillId="0" borderId="33" xfId="0" applyFont="1" applyBorder="1" applyAlignment="1">
      <alignment/>
    </xf>
    <xf numFmtId="0" fontId="27" fillId="0" borderId="34" xfId="0" applyFont="1" applyBorder="1" applyAlignment="1">
      <alignment/>
    </xf>
    <xf numFmtId="4" fontId="20" fillId="0" borderId="30" xfId="53" applyNumberFormat="1" applyFont="1" applyBorder="1" applyAlignment="1">
      <alignment horizontal="center" vertical="center" wrapText="1"/>
      <protection/>
    </xf>
    <xf numFmtId="4" fontId="25" fillId="0" borderId="35" xfId="53" applyNumberFormat="1" applyFont="1" applyBorder="1" applyAlignment="1">
      <alignment horizontal="center" vertical="center" wrapText="1"/>
      <protection/>
    </xf>
    <xf numFmtId="0" fontId="25" fillId="0" borderId="36" xfId="0" applyFont="1" applyBorder="1" applyAlignment="1">
      <alignment/>
    </xf>
    <xf numFmtId="4" fontId="20" fillId="0" borderId="37" xfId="53" applyNumberFormat="1" applyFont="1" applyBorder="1" applyAlignment="1">
      <alignment horizontal="center" vertical="center" wrapText="1"/>
      <protection/>
    </xf>
    <xf numFmtId="0" fontId="20" fillId="0" borderId="38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/>
    </xf>
    <xf numFmtId="0" fontId="20" fillId="0" borderId="39" xfId="0" applyNumberFormat="1" applyFont="1" applyBorder="1" applyAlignment="1">
      <alignment horizontal="center" vertical="center"/>
    </xf>
    <xf numFmtId="3" fontId="20" fillId="0" borderId="28" xfId="0" applyNumberFormat="1" applyFont="1" applyBorder="1" applyAlignment="1">
      <alignment horizontal="center" vertical="center"/>
    </xf>
    <xf numFmtId="0" fontId="22" fillId="0" borderId="29" xfId="0" applyNumberFormat="1" applyFont="1" applyBorder="1" applyAlignment="1">
      <alignment horizontal="center" vertical="center"/>
    </xf>
    <xf numFmtId="3" fontId="22" fillId="0" borderId="30" xfId="0" applyNumberFormat="1" applyFont="1" applyBorder="1" applyAlignment="1">
      <alignment horizontal="center" vertical="center"/>
    </xf>
    <xf numFmtId="3" fontId="24" fillId="0" borderId="30" xfId="0" applyNumberFormat="1" applyFont="1" applyFill="1" applyBorder="1" applyAlignment="1">
      <alignment horizontal="center" vertical="center"/>
    </xf>
    <xf numFmtId="3" fontId="25" fillId="0" borderId="30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0" xfId="0" applyFill="1" applyBorder="1" applyAlignment="1">
      <alignment/>
    </xf>
    <xf numFmtId="3" fontId="29" fillId="0" borderId="30" xfId="0" applyNumberFormat="1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/>
    </xf>
    <xf numFmtId="0" fontId="25" fillId="0" borderId="30" xfId="0" applyFont="1" applyBorder="1" applyAlignment="1">
      <alignment/>
    </xf>
    <xf numFmtId="0" fontId="25" fillId="0" borderId="30" xfId="0" applyFont="1" applyFill="1" applyBorder="1" applyAlignment="1">
      <alignment/>
    </xf>
    <xf numFmtId="0" fontId="24" fillId="0" borderId="39" xfId="0" applyNumberFormat="1" applyFont="1" applyBorder="1" applyAlignment="1">
      <alignment horizontal="center" vertical="center"/>
    </xf>
    <xf numFmtId="3" fontId="24" fillId="0" borderId="14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vertical="center" wrapText="1"/>
    </xf>
    <xf numFmtId="0" fontId="24" fillId="0" borderId="14" xfId="0" applyFont="1" applyBorder="1" applyAlignment="1">
      <alignment horizontal="center" vertical="center"/>
    </xf>
    <xf numFmtId="0" fontId="25" fillId="0" borderId="40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/>
    </xf>
    <xf numFmtId="0" fontId="25" fillId="0" borderId="17" xfId="0" applyFont="1" applyFill="1" applyBorder="1" applyAlignment="1">
      <alignment/>
    </xf>
    <xf numFmtId="49" fontId="25" fillId="0" borderId="41" xfId="0" applyNumberFormat="1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vertical="center" wrapText="1"/>
    </xf>
    <xf numFmtId="49" fontId="26" fillId="0" borderId="41" xfId="0" applyNumberFormat="1" applyFont="1" applyFill="1" applyBorder="1" applyAlignment="1">
      <alignment vertical="center" wrapText="1"/>
    </xf>
    <xf numFmtId="3" fontId="23" fillId="18" borderId="42" xfId="0" applyNumberFormat="1" applyFont="1" applyFill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4" fillId="0" borderId="43" xfId="0" applyNumberFormat="1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49" fontId="25" fillId="0" borderId="43" xfId="0" applyNumberFormat="1" applyFont="1" applyFill="1" applyBorder="1" applyAlignment="1">
      <alignment vertical="center" wrapText="1"/>
    </xf>
    <xf numFmtId="0" fontId="25" fillId="0" borderId="43" xfId="0" applyFont="1" applyFill="1" applyBorder="1" applyAlignment="1">
      <alignment horizontal="center" vertical="center"/>
    </xf>
    <xf numFmtId="0" fontId="27" fillId="0" borderId="41" xfId="0" applyFont="1" applyBorder="1" applyAlignment="1">
      <alignment/>
    </xf>
    <xf numFmtId="0" fontId="25" fillId="0" borderId="41" xfId="0" applyFont="1" applyBorder="1" applyAlignment="1">
      <alignment/>
    </xf>
    <xf numFmtId="49" fontId="25" fillId="0" borderId="41" xfId="0" applyNumberFormat="1" applyFont="1" applyFill="1" applyBorder="1" applyAlignment="1">
      <alignment vertical="center" wrapText="1"/>
    </xf>
    <xf numFmtId="0" fontId="37" fillId="0" borderId="30" xfId="0" applyFont="1" applyFill="1" applyBorder="1" applyAlignment="1">
      <alignment/>
    </xf>
    <xf numFmtId="0" fontId="25" fillId="0" borderId="44" xfId="0" applyNumberFormat="1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6" xfId="0" applyNumberFormat="1" applyFont="1" applyFill="1" applyBorder="1" applyAlignment="1">
      <alignment horizontal="center" vertical="center"/>
    </xf>
    <xf numFmtId="0" fontId="27" fillId="0" borderId="47" xfId="0" applyFont="1" applyBorder="1" applyAlignment="1">
      <alignment/>
    </xf>
    <xf numFmtId="0" fontId="25" fillId="0" borderId="47" xfId="0" applyFont="1" applyBorder="1" applyAlignment="1">
      <alignment/>
    </xf>
    <xf numFmtId="49" fontId="25" fillId="0" borderId="47" xfId="0" applyNumberFormat="1" applyFont="1" applyFill="1" applyBorder="1" applyAlignment="1">
      <alignment vertical="center" wrapText="1"/>
    </xf>
    <xf numFmtId="0" fontId="25" fillId="0" borderId="47" xfId="0" applyFont="1" applyFill="1" applyBorder="1" applyAlignment="1">
      <alignment horizontal="center" vertical="center"/>
    </xf>
    <xf numFmtId="0" fontId="24" fillId="19" borderId="29" xfId="0" applyNumberFormat="1" applyFont="1" applyFill="1" applyBorder="1" applyAlignment="1">
      <alignment horizontal="center" vertical="center"/>
    </xf>
    <xf numFmtId="0" fontId="20" fillId="19" borderId="17" xfId="54" applyFont="1" applyFill="1" applyBorder="1" applyAlignment="1">
      <alignment horizontal="center" vertical="center"/>
      <protection/>
    </xf>
    <xf numFmtId="0" fontId="24" fillId="19" borderId="17" xfId="0" applyFont="1" applyFill="1" applyBorder="1" applyAlignment="1">
      <alignment horizontal="center" vertical="center"/>
    </xf>
    <xf numFmtId="49" fontId="20" fillId="19" borderId="17" xfId="0" applyNumberFormat="1" applyFont="1" applyFill="1" applyBorder="1" applyAlignment="1">
      <alignment vertical="center" wrapText="1"/>
    </xf>
    <xf numFmtId="3" fontId="24" fillId="19" borderId="30" xfId="0" applyNumberFormat="1" applyFont="1" applyFill="1" applyBorder="1" applyAlignment="1">
      <alignment horizontal="center" vertical="center"/>
    </xf>
    <xf numFmtId="0" fontId="24" fillId="20" borderId="29" xfId="0" applyNumberFormat="1" applyFont="1" applyFill="1" applyBorder="1" applyAlignment="1">
      <alignment horizontal="center" vertical="center"/>
    </xf>
    <xf numFmtId="0" fontId="24" fillId="20" borderId="17" xfId="0" applyFont="1" applyFill="1" applyBorder="1" applyAlignment="1">
      <alignment horizontal="center" vertical="center"/>
    </xf>
    <xf numFmtId="0" fontId="20" fillId="20" borderId="17" xfId="0" applyFont="1" applyFill="1" applyBorder="1" applyAlignment="1">
      <alignment horizontal="center" vertical="center"/>
    </xf>
    <xf numFmtId="49" fontId="20" fillId="20" borderId="17" xfId="0" applyNumberFormat="1" applyFont="1" applyFill="1" applyBorder="1" applyAlignment="1">
      <alignment vertical="center" wrapText="1"/>
    </xf>
    <xf numFmtId="3" fontId="24" fillId="20" borderId="30" xfId="0" applyNumberFormat="1" applyFont="1" applyFill="1" applyBorder="1" applyAlignment="1">
      <alignment horizontal="center" vertical="center"/>
    </xf>
    <xf numFmtId="0" fontId="24" fillId="20" borderId="39" xfId="0" applyNumberFormat="1" applyFont="1" applyFill="1" applyBorder="1" applyAlignment="1">
      <alignment horizontal="center" vertical="center"/>
    </xf>
    <xf numFmtId="0" fontId="20" fillId="20" borderId="14" xfId="0" applyFont="1" applyFill="1" applyBorder="1" applyAlignment="1">
      <alignment horizontal="center" vertical="center"/>
    </xf>
    <xf numFmtId="49" fontId="20" fillId="20" borderId="14" xfId="0" applyNumberFormat="1" applyFont="1" applyFill="1" applyBorder="1" applyAlignment="1">
      <alignment vertical="center" wrapText="1"/>
    </xf>
    <xf numFmtId="0" fontId="24" fillId="20" borderId="14" xfId="0" applyFont="1" applyFill="1" applyBorder="1" applyAlignment="1">
      <alignment horizontal="center" vertical="center"/>
    </xf>
    <xf numFmtId="3" fontId="24" fillId="19" borderId="17" xfId="0" applyNumberFormat="1" applyFont="1" applyFill="1" applyBorder="1" applyAlignment="1">
      <alignment horizontal="center" vertical="center"/>
    </xf>
    <xf numFmtId="4" fontId="24" fillId="19" borderId="17" xfId="0" applyNumberFormat="1" applyFont="1" applyFill="1" applyBorder="1" applyAlignment="1">
      <alignment horizontal="center" vertical="center"/>
    </xf>
    <xf numFmtId="4" fontId="24" fillId="19" borderId="30" xfId="0" applyNumberFormat="1" applyFont="1" applyFill="1" applyBorder="1" applyAlignment="1">
      <alignment horizontal="center" vertical="center"/>
    </xf>
    <xf numFmtId="4" fontId="24" fillId="20" borderId="17" xfId="0" applyNumberFormat="1" applyFont="1" applyFill="1" applyBorder="1" applyAlignment="1">
      <alignment horizontal="center" vertical="center"/>
    </xf>
    <xf numFmtId="3" fontId="24" fillId="20" borderId="17" xfId="0" applyNumberFormat="1" applyFont="1" applyFill="1" applyBorder="1" applyAlignment="1">
      <alignment horizontal="center" vertical="center"/>
    </xf>
    <xf numFmtId="4" fontId="24" fillId="20" borderId="30" xfId="0" applyNumberFormat="1" applyFont="1" applyFill="1" applyBorder="1" applyAlignment="1">
      <alignment horizontal="center" vertical="center"/>
    </xf>
    <xf numFmtId="0" fontId="20" fillId="21" borderId="17" xfId="0" applyFont="1" applyFill="1" applyBorder="1" applyAlignment="1">
      <alignment horizontal="center" vertical="center"/>
    </xf>
    <xf numFmtId="49" fontId="20" fillId="21" borderId="17" xfId="0" applyNumberFormat="1" applyFont="1" applyFill="1" applyBorder="1" applyAlignment="1">
      <alignment vertical="center" wrapText="1"/>
    </xf>
    <xf numFmtId="4" fontId="24" fillId="21" borderId="17" xfId="0" applyNumberFormat="1" applyFont="1" applyFill="1" applyBorder="1" applyAlignment="1">
      <alignment horizontal="center" vertical="center"/>
    </xf>
    <xf numFmtId="3" fontId="24" fillId="21" borderId="17" xfId="0" applyNumberFormat="1" applyFont="1" applyFill="1" applyBorder="1" applyAlignment="1">
      <alignment horizontal="center" vertical="center"/>
    </xf>
    <xf numFmtId="4" fontId="24" fillId="21" borderId="30" xfId="0" applyNumberFormat="1" applyFont="1" applyFill="1" applyBorder="1" applyAlignment="1">
      <alignment horizontal="center" vertical="center"/>
    </xf>
    <xf numFmtId="3" fontId="29" fillId="20" borderId="0" xfId="0" applyNumberFormat="1" applyFont="1" applyFill="1" applyBorder="1" applyAlignment="1">
      <alignment horizontal="center" vertical="center"/>
    </xf>
    <xf numFmtId="4" fontId="24" fillId="20" borderId="48" xfId="0" applyNumberFormat="1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horizontal="center" vertical="center"/>
    </xf>
    <xf numFmtId="3" fontId="25" fillId="0" borderId="50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/>
    </xf>
    <xf numFmtId="4" fontId="25" fillId="0" borderId="17" xfId="0" applyNumberFormat="1" applyFont="1" applyFill="1" applyBorder="1" applyAlignment="1">
      <alignment horizontal="center" vertical="center" wrapText="1"/>
    </xf>
    <xf numFmtId="3" fontId="24" fillId="0" borderId="41" xfId="0" applyNumberFormat="1" applyFont="1" applyBorder="1" applyAlignment="1">
      <alignment horizontal="center" vertical="center"/>
    </xf>
    <xf numFmtId="1" fontId="25" fillId="0" borderId="29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29" fillId="21" borderId="40" xfId="0" applyNumberFormat="1" applyFont="1" applyFill="1" applyBorder="1" applyAlignment="1">
      <alignment horizontal="center" vertical="center"/>
    </xf>
    <xf numFmtId="0" fontId="20" fillId="21" borderId="41" xfId="0" applyFont="1" applyFill="1" applyBorder="1" applyAlignment="1">
      <alignment horizontal="center" vertical="center"/>
    </xf>
    <xf numFmtId="49" fontId="20" fillId="21" borderId="41" xfId="0" applyNumberFormat="1" applyFont="1" applyFill="1" applyBorder="1" applyAlignment="1">
      <alignment vertical="center" wrapText="1"/>
    </xf>
    <xf numFmtId="4" fontId="29" fillId="21" borderId="41" xfId="0" applyNumberFormat="1" applyFont="1" applyFill="1" applyBorder="1" applyAlignment="1">
      <alignment horizontal="center" vertical="center"/>
    </xf>
    <xf numFmtId="3" fontId="29" fillId="21" borderId="50" xfId="0" applyNumberFormat="1" applyFont="1" applyFill="1" applyBorder="1" applyAlignment="1">
      <alignment horizontal="center" vertical="center"/>
    </xf>
    <xf numFmtId="0" fontId="24" fillId="0" borderId="40" xfId="0" applyNumberFormat="1" applyFont="1" applyFill="1" applyBorder="1" applyAlignment="1">
      <alignment horizontal="center" vertical="center"/>
    </xf>
    <xf numFmtId="3" fontId="24" fillId="0" borderId="41" xfId="0" applyNumberFormat="1" applyFont="1" applyFill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3" fontId="29" fillId="0" borderId="50" xfId="0" applyNumberFormat="1" applyFont="1" applyFill="1" applyBorder="1" applyAlignment="1">
      <alignment horizontal="center" vertical="center"/>
    </xf>
    <xf numFmtId="0" fontId="25" fillId="0" borderId="41" xfId="0" applyNumberFormat="1" applyFont="1" applyBorder="1" applyAlignment="1">
      <alignment vertical="center" wrapText="1"/>
    </xf>
    <xf numFmtId="0" fontId="25" fillId="0" borderId="41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1" fontId="25" fillId="0" borderId="40" xfId="0" applyNumberFormat="1" applyFont="1" applyFill="1" applyBorder="1" applyAlignment="1">
      <alignment horizontal="center" vertical="center"/>
    </xf>
    <xf numFmtId="0" fontId="25" fillId="0" borderId="41" xfId="0" applyFont="1" applyFill="1" applyBorder="1" applyAlignment="1">
      <alignment horizontal="center" vertical="center"/>
    </xf>
    <xf numFmtId="49" fontId="25" fillId="0" borderId="51" xfId="0" applyNumberFormat="1" applyFont="1" applyFill="1" applyBorder="1" applyAlignment="1">
      <alignment horizontal="center" vertical="center"/>
    </xf>
    <xf numFmtId="0" fontId="25" fillId="0" borderId="41" xfId="52" applyFont="1" applyFill="1" applyBorder="1" applyAlignment="1">
      <alignment horizontal="center" vertical="center"/>
      <protection/>
    </xf>
    <xf numFmtId="3" fontId="24" fillId="0" borderId="29" xfId="0" applyNumberFormat="1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0" fontId="25" fillId="0" borderId="52" xfId="0" applyFont="1" applyFill="1" applyBorder="1" applyAlignment="1">
      <alignment horizontal="center" vertical="center"/>
    </xf>
    <xf numFmtId="49" fontId="26" fillId="0" borderId="41" xfId="0" applyNumberFormat="1" applyFont="1" applyFill="1" applyBorder="1" applyAlignment="1">
      <alignment vertical="center" wrapText="1"/>
    </xf>
    <xf numFmtId="4" fontId="29" fillId="0" borderId="41" xfId="0" applyNumberFormat="1" applyFont="1" applyBorder="1" applyAlignment="1">
      <alignment horizontal="center" vertical="center"/>
    </xf>
    <xf numFmtId="1" fontId="25" fillId="0" borderId="40" xfId="0" applyNumberFormat="1" applyFont="1" applyFill="1" applyBorder="1" applyAlignment="1">
      <alignment horizontal="center" vertical="center"/>
    </xf>
    <xf numFmtId="49" fontId="25" fillId="0" borderId="41" xfId="0" applyNumberFormat="1" applyFont="1" applyFill="1" applyBorder="1" applyAlignment="1">
      <alignment vertical="center" wrapText="1"/>
    </xf>
    <xf numFmtId="0" fontId="24" fillId="0" borderId="53" xfId="0" applyNumberFormat="1" applyFont="1" applyFill="1" applyBorder="1" applyAlignment="1">
      <alignment horizontal="center" vertical="center"/>
    </xf>
    <xf numFmtId="49" fontId="26" fillId="0" borderId="41" xfId="0" applyNumberFormat="1" applyFont="1" applyFill="1" applyBorder="1" applyAlignment="1">
      <alignment horizontal="left" vertical="center" wrapText="1" indent="1"/>
    </xf>
    <xf numFmtId="0" fontId="29" fillId="0" borderId="41" xfId="0" applyFont="1" applyFill="1" applyBorder="1" applyAlignment="1">
      <alignment horizontal="center" vertical="center"/>
    </xf>
    <xf numFmtId="0" fontId="25" fillId="0" borderId="53" xfId="0" applyNumberFormat="1" applyFont="1" applyFill="1" applyBorder="1" applyAlignment="1">
      <alignment horizontal="center" vertical="center"/>
    </xf>
    <xf numFmtId="49" fontId="25" fillId="0" borderId="41" xfId="0" applyNumberFormat="1" applyFont="1" applyFill="1" applyBorder="1" applyAlignment="1">
      <alignment horizontal="left" vertical="center" wrapText="1" indent="1"/>
    </xf>
    <xf numFmtId="0" fontId="29" fillId="0" borderId="40" xfId="0" applyNumberFormat="1" applyFont="1" applyFill="1" applyBorder="1" applyAlignment="1">
      <alignment horizontal="center" vertical="center"/>
    </xf>
    <xf numFmtId="3" fontId="29" fillId="0" borderId="41" xfId="0" applyNumberFormat="1" applyFont="1" applyFill="1" applyBorder="1" applyAlignment="1">
      <alignment horizontal="center" vertical="center"/>
    </xf>
    <xf numFmtId="49" fontId="26" fillId="0" borderId="41" xfId="0" applyNumberFormat="1" applyFont="1" applyFill="1" applyBorder="1" applyAlignment="1">
      <alignment vertical="center" wrapText="1"/>
    </xf>
    <xf numFmtId="0" fontId="29" fillId="0" borderId="41" xfId="0" applyFont="1" applyFill="1" applyBorder="1" applyAlignment="1">
      <alignment horizontal="center" vertical="center"/>
    </xf>
    <xf numFmtId="0" fontId="25" fillId="0" borderId="41" xfId="0" applyNumberFormat="1" applyFont="1" applyFill="1" applyBorder="1" applyAlignment="1">
      <alignment vertical="center" wrapText="1"/>
    </xf>
    <xf numFmtId="2" fontId="27" fillId="0" borderId="41" xfId="0" applyNumberFormat="1" applyFont="1" applyBorder="1" applyAlignment="1">
      <alignment/>
    </xf>
    <xf numFmtId="0" fontId="25" fillId="0" borderId="54" xfId="0" applyFont="1" applyBorder="1" applyAlignment="1">
      <alignment horizontal="center" vertical="center"/>
    </xf>
    <xf numFmtId="0" fontId="20" fillId="0" borderId="41" xfId="54" applyFont="1" applyFill="1" applyBorder="1" applyAlignment="1">
      <alignment horizontal="center" vertical="center"/>
      <protection/>
    </xf>
    <xf numFmtId="0" fontId="25" fillId="0" borderId="55" xfId="0" applyNumberFormat="1" applyFont="1" applyFill="1" applyBorder="1" applyAlignment="1">
      <alignment horizontal="center" vertical="center"/>
    </xf>
    <xf numFmtId="3" fontId="24" fillId="0" borderId="56" xfId="0" applyNumberFormat="1" applyFont="1" applyFill="1" applyBorder="1" applyAlignment="1">
      <alignment horizontal="center" vertical="center"/>
    </xf>
    <xf numFmtId="0" fontId="25" fillId="0" borderId="56" xfId="0" applyFont="1" applyBorder="1" applyAlignment="1">
      <alignment horizontal="center" vertical="center"/>
    </xf>
    <xf numFmtId="0" fontId="25" fillId="0" borderId="57" xfId="0" applyNumberFormat="1" applyFont="1" applyFill="1" applyBorder="1" applyAlignment="1">
      <alignment vertical="center" wrapText="1"/>
    </xf>
    <xf numFmtId="0" fontId="25" fillId="0" borderId="57" xfId="0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vertical="center" wrapText="1"/>
    </xf>
    <xf numFmtId="0" fontId="27" fillId="0" borderId="45" xfId="0" applyFont="1" applyBorder="1" applyAlignment="1">
      <alignment/>
    </xf>
    <xf numFmtId="3" fontId="24" fillId="0" borderId="14" xfId="0" applyNumberFormat="1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center" vertical="center"/>
    </xf>
    <xf numFmtId="3" fontId="24" fillId="0" borderId="35" xfId="0" applyNumberFormat="1" applyFont="1" applyFill="1" applyBorder="1" applyAlignment="1">
      <alignment horizontal="center" vertical="center"/>
    </xf>
    <xf numFmtId="3" fontId="24" fillId="0" borderId="45" xfId="0" applyNumberFormat="1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/>
    </xf>
    <xf numFmtId="0" fontId="25" fillId="0" borderId="45" xfId="0" applyNumberFormat="1" applyFont="1" applyFill="1" applyBorder="1" applyAlignment="1">
      <alignment vertical="center" wrapText="1"/>
    </xf>
    <xf numFmtId="0" fontId="25" fillId="0" borderId="58" xfId="0" applyNumberFormat="1" applyFont="1" applyFill="1" applyBorder="1" applyAlignment="1">
      <alignment horizontal="center" vertical="center"/>
    </xf>
    <xf numFmtId="1" fontId="25" fillId="0" borderId="44" xfId="0" applyNumberFormat="1" applyFont="1" applyFill="1" applyBorder="1" applyAlignment="1">
      <alignment horizontal="center" vertical="center"/>
    </xf>
    <xf numFmtId="0" fontId="27" fillId="0" borderId="41" xfId="0" applyFont="1" applyFill="1" applyBorder="1" applyAlignment="1">
      <alignment/>
    </xf>
    <xf numFmtId="0" fontId="24" fillId="0" borderId="29" xfId="0" applyFont="1" applyFill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1" fontId="25" fillId="0" borderId="29" xfId="0" applyNumberFormat="1" applyFont="1" applyBorder="1" applyAlignment="1">
      <alignment horizontal="center" vertical="center"/>
    </xf>
    <xf numFmtId="49" fontId="25" fillId="0" borderId="41" xfId="0" applyNumberFormat="1" applyFont="1" applyBorder="1" applyAlignment="1">
      <alignment horizontal="center" vertical="center"/>
    </xf>
    <xf numFmtId="4" fontId="25" fillId="0" borderId="41" xfId="0" applyNumberFormat="1" applyFont="1" applyFill="1" applyBorder="1" applyAlignment="1">
      <alignment horizontal="center" vertical="center"/>
    </xf>
    <xf numFmtId="0" fontId="24" fillId="0" borderId="40" xfId="0" applyFont="1" applyFill="1" applyBorder="1" applyAlignment="1">
      <alignment horizontal="center" vertical="center"/>
    </xf>
    <xf numFmtId="3" fontId="24" fillId="0" borderId="50" xfId="0" applyNumberFormat="1" applyFont="1" applyFill="1" applyBorder="1" applyAlignment="1">
      <alignment horizontal="center" vertical="center"/>
    </xf>
    <xf numFmtId="0" fontId="25" fillId="0" borderId="40" xfId="0" applyNumberFormat="1" applyFont="1" applyBorder="1" applyAlignment="1">
      <alignment horizontal="center" vertical="center"/>
    </xf>
    <xf numFmtId="49" fontId="25" fillId="0" borderId="59" xfId="0" applyNumberFormat="1" applyFont="1" applyFill="1" applyBorder="1" applyAlignment="1">
      <alignment vertical="center" wrapText="1"/>
    </xf>
    <xf numFmtId="0" fontId="25" fillId="0" borderId="43" xfId="0" applyFont="1" applyFill="1" applyBorder="1" applyAlignment="1">
      <alignment horizontal="center" vertical="center"/>
    </xf>
    <xf numFmtId="3" fontId="30" fillId="22" borderId="30" xfId="0" applyNumberFormat="1" applyFont="1" applyFill="1" applyBorder="1" applyAlignment="1">
      <alignment horizontal="center" vertical="center"/>
    </xf>
    <xf numFmtId="0" fontId="31" fillId="22" borderId="30" xfId="0" applyFont="1" applyFill="1" applyBorder="1" applyAlignment="1">
      <alignment/>
    </xf>
    <xf numFmtId="3" fontId="32" fillId="22" borderId="30" xfId="0" applyNumberFormat="1" applyFont="1" applyFill="1" applyBorder="1" applyAlignment="1">
      <alignment horizontal="center" vertical="center"/>
    </xf>
    <xf numFmtId="3" fontId="30" fillId="22" borderId="30" xfId="0" applyNumberFormat="1" applyFont="1" applyFill="1" applyBorder="1" applyAlignment="1">
      <alignment horizontal="center" vertical="center"/>
    </xf>
    <xf numFmtId="3" fontId="24" fillId="20" borderId="35" xfId="0" applyNumberFormat="1" applyFont="1" applyFill="1" applyBorder="1" applyAlignment="1">
      <alignment horizontal="center" vertical="center"/>
    </xf>
    <xf numFmtId="0" fontId="25" fillId="0" borderId="58" xfId="0" applyNumberFormat="1" applyFont="1" applyBorder="1" applyAlignment="1">
      <alignment horizontal="center" vertical="center"/>
    </xf>
    <xf numFmtId="3" fontId="25" fillId="0" borderId="60" xfId="0" applyNumberFormat="1" applyFont="1" applyFill="1" applyBorder="1" applyAlignment="1">
      <alignment horizontal="center" vertical="center"/>
    </xf>
    <xf numFmtId="3" fontId="25" fillId="0" borderId="28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1" fontId="25" fillId="0" borderId="50" xfId="0" applyNumberFormat="1" applyFont="1" applyFill="1" applyBorder="1" applyAlignment="1">
      <alignment horizontal="center" vertical="center"/>
    </xf>
    <xf numFmtId="3" fontId="25" fillId="0" borderId="30" xfId="0" applyNumberFormat="1" applyFont="1" applyFill="1" applyBorder="1" applyAlignment="1">
      <alignment horizontal="center" vertical="center"/>
    </xf>
    <xf numFmtId="3" fontId="25" fillId="0" borderId="62" xfId="0" applyNumberFormat="1" applyFont="1" applyFill="1" applyBorder="1" applyAlignment="1">
      <alignment horizontal="center" vertical="center"/>
    </xf>
    <xf numFmtId="3" fontId="25" fillId="0" borderId="63" xfId="0" applyNumberFormat="1" applyFont="1" applyFill="1" applyBorder="1" applyAlignment="1">
      <alignment horizontal="center" vertical="center"/>
    </xf>
    <xf numFmtId="3" fontId="25" fillId="0" borderId="50" xfId="0" applyNumberFormat="1" applyFont="1" applyFill="1" applyBorder="1" applyAlignment="1">
      <alignment horizontal="center" vertical="center"/>
    </xf>
    <xf numFmtId="3" fontId="25" fillId="0" borderId="61" xfId="0" applyNumberFormat="1" applyFont="1" applyFill="1" applyBorder="1" applyAlignment="1">
      <alignment horizontal="center" vertical="center"/>
    </xf>
    <xf numFmtId="3" fontId="25" fillId="0" borderId="64" xfId="0" applyNumberFormat="1" applyFont="1" applyFill="1" applyBorder="1" applyAlignment="1">
      <alignment horizontal="center" vertical="center"/>
    </xf>
    <xf numFmtId="3" fontId="25" fillId="0" borderId="65" xfId="0" applyNumberFormat="1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0" fillId="0" borderId="68" xfId="53" applyFont="1" applyBorder="1" applyAlignment="1">
      <alignment horizontal="center" vertical="center" wrapText="1"/>
      <protection/>
    </xf>
    <xf numFmtId="0" fontId="20" fillId="0" borderId="69" xfId="53" applyFont="1" applyBorder="1" applyAlignment="1">
      <alignment horizontal="center" vertical="center" wrapText="1"/>
      <protection/>
    </xf>
    <xf numFmtId="4" fontId="25" fillId="0" borderId="36" xfId="53" applyNumberFormat="1" applyFont="1" applyFill="1" applyBorder="1" applyAlignment="1">
      <alignment horizontal="center" vertical="center" wrapText="1"/>
      <protection/>
    </xf>
    <xf numFmtId="0" fontId="20" fillId="0" borderId="70" xfId="0" applyFont="1" applyBorder="1" applyAlignment="1">
      <alignment horizontal="center"/>
    </xf>
    <xf numFmtId="0" fontId="27" fillId="11" borderId="71" xfId="0" applyFont="1" applyFill="1" applyBorder="1" applyAlignment="1">
      <alignment/>
    </xf>
    <xf numFmtId="0" fontId="27" fillId="11" borderId="72" xfId="0" applyFont="1" applyFill="1" applyBorder="1" applyAlignment="1">
      <alignment/>
    </xf>
    <xf numFmtId="0" fontId="27" fillId="11" borderId="73" xfId="0" applyFont="1" applyFill="1" applyBorder="1" applyAlignment="1">
      <alignment/>
    </xf>
    <xf numFmtId="0" fontId="20" fillId="0" borderId="29" xfId="53" applyFont="1" applyBorder="1" applyAlignment="1">
      <alignment horizontal="center" vertical="center" wrapText="1"/>
      <protection/>
    </xf>
    <xf numFmtId="0" fontId="20" fillId="0" borderId="74" xfId="53" applyFont="1" applyBorder="1" applyAlignment="1">
      <alignment horizontal="center" vertical="center" wrapText="1"/>
      <protection/>
    </xf>
    <xf numFmtId="4" fontId="25" fillId="0" borderId="17" xfId="53" applyNumberFormat="1" applyFont="1" applyFill="1" applyBorder="1" applyAlignment="1">
      <alignment horizontal="center" vertical="center" wrapText="1"/>
      <protection/>
    </xf>
    <xf numFmtId="0" fontId="20" fillId="0" borderId="39" xfId="53" applyFont="1" applyBorder="1" applyAlignment="1">
      <alignment horizontal="center" vertical="center" wrapText="1"/>
      <protection/>
    </xf>
    <xf numFmtId="0" fontId="20" fillId="0" borderId="75" xfId="53" applyFont="1" applyBorder="1" applyAlignment="1">
      <alignment horizontal="center" vertical="center" wrapText="1"/>
      <protection/>
    </xf>
    <xf numFmtId="4" fontId="25" fillId="0" borderId="14" xfId="5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ne" xfId="51"/>
    <cellStyle name="Normalny_Arkusz1" xfId="52"/>
    <cellStyle name="Normalny_POL" xfId="53"/>
    <cellStyle name="Normalny_Przedmiar" xfId="54"/>
    <cellStyle name="Normalny_TER02" xfId="55"/>
    <cellStyle name="Obliczenia" xfId="56"/>
    <cellStyle name="Opis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7"/>
  <sheetViews>
    <sheetView zoomScaleSheetLayoutView="90" zoomScalePageLayoutView="0" workbookViewId="0" topLeftCell="A88">
      <selection activeCell="D116" sqref="D116"/>
    </sheetView>
  </sheetViews>
  <sheetFormatPr defaultColWidth="9.00390625" defaultRowHeight="12.75"/>
  <cols>
    <col min="1" max="1" width="12.375" style="1" customWidth="1"/>
    <col min="2" max="2" width="22.25390625" style="2" customWidth="1"/>
    <col min="3" max="3" width="25.625" style="2" customWidth="1"/>
    <col min="4" max="4" width="67.125" style="2" customWidth="1"/>
    <col min="5" max="5" width="15.625" style="2" customWidth="1"/>
    <col min="6" max="6" width="17.375" style="2" customWidth="1"/>
    <col min="7" max="8" width="0" style="2" hidden="1" customWidth="1"/>
    <col min="9" max="255" width="9.125" style="2" customWidth="1"/>
  </cols>
  <sheetData>
    <row r="1" ht="13.5" thickBot="1">
      <c r="A1" s="3"/>
    </row>
    <row r="2" spans="1:256" s="6" customFormat="1" ht="15.75">
      <c r="A2" s="124" t="s">
        <v>0</v>
      </c>
      <c r="B2" s="96" t="s">
        <v>1</v>
      </c>
      <c r="C2" s="97" t="s">
        <v>2</v>
      </c>
      <c r="D2" s="125" t="s">
        <v>3</v>
      </c>
      <c r="E2" s="288" t="s">
        <v>4</v>
      </c>
      <c r="F2" s="289"/>
      <c r="G2" s="4" t="s">
        <v>5</v>
      </c>
      <c r="H2" s="5" t="s">
        <v>6</v>
      </c>
      <c r="IV2"/>
    </row>
    <row r="3" spans="1:8" ht="25.5">
      <c r="A3" s="126"/>
      <c r="B3" s="7" t="s">
        <v>7</v>
      </c>
      <c r="C3" s="8" t="s">
        <v>8</v>
      </c>
      <c r="D3" s="9" t="s">
        <v>9</v>
      </c>
      <c r="E3" s="10" t="s">
        <v>10</v>
      </c>
      <c r="F3" s="127" t="s">
        <v>11</v>
      </c>
      <c r="G3" s="11" t="s">
        <v>12</v>
      </c>
      <c r="H3" s="12" t="s">
        <v>12</v>
      </c>
    </row>
    <row r="4" spans="1:8" ht="19.5" customHeight="1">
      <c r="A4" s="128">
        <v>1</v>
      </c>
      <c r="B4" s="13" t="s">
        <v>13</v>
      </c>
      <c r="C4" s="14">
        <v>3</v>
      </c>
      <c r="D4" s="13" t="s">
        <v>14</v>
      </c>
      <c r="E4" s="14">
        <v>5</v>
      </c>
      <c r="F4" s="129">
        <v>6</v>
      </c>
      <c r="G4" s="15"/>
      <c r="H4" s="16"/>
    </row>
    <row r="5" spans="1:8" ht="37.5" customHeight="1">
      <c r="A5" s="169" t="s">
        <v>15</v>
      </c>
      <c r="B5" s="170" t="s">
        <v>16</v>
      </c>
      <c r="C5" s="171" t="s">
        <v>15</v>
      </c>
      <c r="D5" s="172" t="s">
        <v>61</v>
      </c>
      <c r="E5" s="171" t="s">
        <v>15</v>
      </c>
      <c r="F5" s="173" t="s">
        <v>15</v>
      </c>
      <c r="G5" s="15"/>
      <c r="H5" s="16"/>
    </row>
    <row r="6" spans="1:12" ht="28.5" customHeight="1">
      <c r="A6" s="174" t="s">
        <v>15</v>
      </c>
      <c r="B6" s="175" t="s">
        <v>15</v>
      </c>
      <c r="C6" s="176" t="s">
        <v>17</v>
      </c>
      <c r="D6" s="177" t="s">
        <v>18</v>
      </c>
      <c r="E6" s="175" t="s">
        <v>15</v>
      </c>
      <c r="F6" s="178" t="s">
        <v>15</v>
      </c>
      <c r="G6" s="17" t="s">
        <v>15</v>
      </c>
      <c r="H6" s="18" t="s">
        <v>15</v>
      </c>
      <c r="L6" s="19"/>
    </row>
    <row r="7" spans="1:12" ht="37.5" customHeight="1">
      <c r="A7" s="112" t="s">
        <v>15</v>
      </c>
      <c r="B7" s="20" t="s">
        <v>15</v>
      </c>
      <c r="C7" s="21" t="s">
        <v>19</v>
      </c>
      <c r="D7" s="22" t="s">
        <v>20</v>
      </c>
      <c r="E7" s="20" t="s">
        <v>15</v>
      </c>
      <c r="F7" s="130" t="s">
        <v>15</v>
      </c>
      <c r="G7" s="15" t="s">
        <v>15</v>
      </c>
      <c r="H7" s="16" t="s">
        <v>15</v>
      </c>
      <c r="L7" s="19"/>
    </row>
    <row r="8" spans="1:12" ht="37.5" customHeight="1">
      <c r="A8" s="107">
        <v>1</v>
      </c>
      <c r="B8" s="23"/>
      <c r="C8" s="21"/>
      <c r="D8" s="24" t="s">
        <v>178</v>
      </c>
      <c r="E8" s="21" t="s">
        <v>21</v>
      </c>
      <c r="F8" s="108">
        <f>ROUND(3874/1000,2)</f>
        <v>3.87</v>
      </c>
      <c r="G8" s="25"/>
      <c r="H8" s="26"/>
      <c r="L8" s="19"/>
    </row>
    <row r="9" spans="1:12" ht="12.75" customHeight="1" hidden="1">
      <c r="A9" s="112"/>
      <c r="B9" s="20"/>
      <c r="C9" s="21"/>
      <c r="D9" s="22"/>
      <c r="E9" s="20"/>
      <c r="F9" s="130"/>
      <c r="G9" s="25"/>
      <c r="H9" s="26"/>
      <c r="L9" s="19"/>
    </row>
    <row r="10" spans="1:12" ht="15.75" hidden="1">
      <c r="A10" s="107"/>
      <c r="B10" s="23"/>
      <c r="C10" s="21"/>
      <c r="D10" s="24"/>
      <c r="E10" s="21"/>
      <c r="F10" s="131"/>
      <c r="G10" s="25"/>
      <c r="H10" s="26"/>
      <c r="L10" s="19"/>
    </row>
    <row r="11" spans="1:12" ht="12.75" customHeight="1" hidden="1">
      <c r="A11" s="112"/>
      <c r="B11" s="20"/>
      <c r="C11" s="21"/>
      <c r="D11" s="22"/>
      <c r="E11" s="27"/>
      <c r="F11" s="130"/>
      <c r="G11" s="25"/>
      <c r="H11" s="26"/>
      <c r="L11" s="19"/>
    </row>
    <row r="12" spans="1:12" ht="12.75" customHeight="1" hidden="1">
      <c r="A12" s="107"/>
      <c r="B12" s="23"/>
      <c r="C12" s="21"/>
      <c r="D12" s="24"/>
      <c r="E12" s="21"/>
      <c r="F12" s="131"/>
      <c r="G12" s="25"/>
      <c r="H12" s="26"/>
      <c r="L12" s="19"/>
    </row>
    <row r="13" spans="1:12" ht="37.5" customHeight="1">
      <c r="A13" s="105" t="s">
        <v>15</v>
      </c>
      <c r="B13" s="200" t="s">
        <v>15</v>
      </c>
      <c r="C13" s="46" t="s">
        <v>66</v>
      </c>
      <c r="D13" s="150" t="s">
        <v>67</v>
      </c>
      <c r="E13" s="20" t="s">
        <v>15</v>
      </c>
      <c r="F13" s="130" t="s">
        <v>15</v>
      </c>
      <c r="G13" s="25"/>
      <c r="H13" s="26"/>
      <c r="L13" s="19"/>
    </row>
    <row r="14" spans="1:12" ht="47.25">
      <c r="A14" s="143">
        <f>A8+1</f>
        <v>2</v>
      </c>
      <c r="B14" s="148"/>
      <c r="C14" s="144"/>
      <c r="D14" s="149" t="s">
        <v>122</v>
      </c>
      <c r="E14" s="221" t="s">
        <v>26</v>
      </c>
      <c r="F14" s="197">
        <v>7</v>
      </c>
      <c r="G14" s="25"/>
      <c r="H14" s="26"/>
      <c r="L14" s="19"/>
    </row>
    <row r="15" spans="1:14" ht="37.5" customHeight="1">
      <c r="A15" s="112" t="s">
        <v>15</v>
      </c>
      <c r="B15" s="20" t="s">
        <v>15</v>
      </c>
      <c r="C15" s="21" t="s">
        <v>22</v>
      </c>
      <c r="D15" s="22" t="s">
        <v>23</v>
      </c>
      <c r="E15" s="20" t="s">
        <v>15</v>
      </c>
      <c r="F15" s="130" t="s">
        <v>15</v>
      </c>
      <c r="G15" s="25"/>
      <c r="H15" s="26"/>
      <c r="L15" s="202"/>
      <c r="M15" s="203"/>
      <c r="N15" s="204"/>
    </row>
    <row r="16" spans="1:14" ht="63">
      <c r="A16" s="143">
        <f>A14+1</f>
        <v>3</v>
      </c>
      <c r="B16" s="158"/>
      <c r="C16" s="158"/>
      <c r="D16" s="228" t="s">
        <v>196</v>
      </c>
      <c r="E16" s="144" t="s">
        <v>25</v>
      </c>
      <c r="F16" s="280">
        <v>791</v>
      </c>
      <c r="G16" s="25"/>
      <c r="H16" s="26"/>
      <c r="L16" s="202"/>
      <c r="M16" s="203"/>
      <c r="N16" s="204"/>
    </row>
    <row r="17" spans="1:14" ht="63">
      <c r="A17" s="143">
        <f aca="true" t="shared" si="0" ref="A17:A22">A16+1</f>
        <v>4</v>
      </c>
      <c r="B17" s="158"/>
      <c r="C17" s="158"/>
      <c r="D17" s="228" t="s">
        <v>197</v>
      </c>
      <c r="E17" s="144" t="s">
        <v>25</v>
      </c>
      <c r="F17" s="280">
        <f>F16</f>
        <v>791</v>
      </c>
      <c r="G17" s="25"/>
      <c r="H17" s="26"/>
      <c r="L17" s="202"/>
      <c r="M17" s="203"/>
      <c r="N17" s="204"/>
    </row>
    <row r="18" spans="1:14" ht="47.25">
      <c r="A18" s="143">
        <f t="shared" si="0"/>
        <v>5</v>
      </c>
      <c r="B18" s="158"/>
      <c r="C18" s="158"/>
      <c r="D18" s="228" t="s">
        <v>123</v>
      </c>
      <c r="E18" s="144" t="s">
        <v>25</v>
      </c>
      <c r="F18" s="280">
        <v>108</v>
      </c>
      <c r="G18" s="25"/>
      <c r="H18" s="26"/>
      <c r="L18" s="202"/>
      <c r="M18" s="203"/>
      <c r="N18" s="204"/>
    </row>
    <row r="19" spans="1:14" ht="37.5" customHeight="1">
      <c r="A19" s="107">
        <f t="shared" si="0"/>
        <v>6</v>
      </c>
      <c r="B19" s="23"/>
      <c r="C19" s="21"/>
      <c r="D19" s="24" t="s">
        <v>183</v>
      </c>
      <c r="E19" s="21" t="s">
        <v>26</v>
      </c>
      <c r="F19" s="131">
        <v>13</v>
      </c>
      <c r="G19" s="25"/>
      <c r="H19" s="26"/>
      <c r="L19" s="202"/>
      <c r="M19" s="203"/>
      <c r="N19" s="204"/>
    </row>
    <row r="20" spans="1:14" ht="37.5" customHeight="1">
      <c r="A20" s="107">
        <f>A19+1</f>
        <v>7</v>
      </c>
      <c r="B20" s="23"/>
      <c r="C20" s="21"/>
      <c r="D20" s="24" t="s">
        <v>182</v>
      </c>
      <c r="E20" s="21" t="s">
        <v>26</v>
      </c>
      <c r="F20" s="131">
        <v>12</v>
      </c>
      <c r="G20" s="25"/>
      <c r="H20" s="26"/>
      <c r="L20" s="202"/>
      <c r="M20" s="203"/>
      <c r="N20" s="204"/>
    </row>
    <row r="21" spans="1:14" ht="47.25">
      <c r="A21" s="143">
        <f t="shared" si="0"/>
        <v>8</v>
      </c>
      <c r="B21" s="260"/>
      <c r="C21" s="260"/>
      <c r="D21" s="245" t="s">
        <v>113</v>
      </c>
      <c r="E21" s="144" t="s">
        <v>24</v>
      </c>
      <c r="F21" s="280">
        <f>ROUND((411+215)*0.7,0)</f>
        <v>438</v>
      </c>
      <c r="G21" s="25"/>
      <c r="H21" s="26"/>
      <c r="L21" s="202"/>
      <c r="M21" s="203"/>
      <c r="N21" s="204"/>
    </row>
    <row r="22" spans="1:14" ht="47.25">
      <c r="A22" s="143">
        <f t="shared" si="0"/>
        <v>9</v>
      </c>
      <c r="B22" s="260"/>
      <c r="C22" s="260"/>
      <c r="D22" s="245" t="s">
        <v>114</v>
      </c>
      <c r="E22" s="144" t="s">
        <v>24</v>
      </c>
      <c r="F22" s="280">
        <f>ROUND((411+215)*0.3,0)</f>
        <v>188</v>
      </c>
      <c r="G22" s="25"/>
      <c r="H22" s="26"/>
      <c r="L22" s="202"/>
      <c r="M22" s="203"/>
      <c r="N22" s="204"/>
    </row>
    <row r="23" spans="1:8" ht="12.75" customHeight="1" hidden="1">
      <c r="A23" s="132"/>
      <c r="B23" s="36"/>
      <c r="C23" s="36"/>
      <c r="D23" s="36"/>
      <c r="E23" s="36"/>
      <c r="F23" s="161"/>
      <c r="G23" s="29"/>
      <c r="H23" s="30"/>
    </row>
    <row r="24" spans="1:8" ht="12.75" customHeight="1" hidden="1">
      <c r="A24" s="132"/>
      <c r="B24" s="36"/>
      <c r="C24" s="36"/>
      <c r="D24" s="36"/>
      <c r="E24" s="36"/>
      <c r="F24" s="161"/>
      <c r="G24" s="29"/>
      <c r="H24" s="30"/>
    </row>
    <row r="25" spans="1:8" ht="12.75" customHeight="1" hidden="1">
      <c r="A25" s="132"/>
      <c r="B25" s="36"/>
      <c r="C25" s="36"/>
      <c r="D25" s="36"/>
      <c r="E25" s="36"/>
      <c r="F25" s="161"/>
      <c r="G25" s="29"/>
      <c r="H25" s="30"/>
    </row>
    <row r="26" spans="1:8" ht="12.75" customHeight="1" hidden="1">
      <c r="A26" s="132"/>
      <c r="B26" s="36"/>
      <c r="C26" s="36"/>
      <c r="D26" s="36"/>
      <c r="E26" s="36"/>
      <c r="F26" s="161"/>
      <c r="G26" s="29"/>
      <c r="H26" s="30"/>
    </row>
    <row r="27" spans="1:8" ht="12.75" customHeight="1" hidden="1">
      <c r="A27" s="132"/>
      <c r="B27" s="36"/>
      <c r="C27" s="36"/>
      <c r="D27" s="36"/>
      <c r="E27" s="36"/>
      <c r="F27" s="161"/>
      <c r="G27" s="29"/>
      <c r="H27" s="30"/>
    </row>
    <row r="28" spans="1:8" ht="12.75" hidden="1">
      <c r="A28" s="132"/>
      <c r="B28" s="36"/>
      <c r="C28" s="36"/>
      <c r="D28" s="36"/>
      <c r="E28" s="36"/>
      <c r="F28" s="161"/>
      <c r="G28" s="29"/>
      <c r="H28" s="30"/>
    </row>
    <row r="29" spans="1:8" ht="12.75" hidden="1">
      <c r="A29" s="132"/>
      <c r="B29" s="36"/>
      <c r="C29" s="36"/>
      <c r="D29" s="36"/>
      <c r="E29" s="36"/>
      <c r="F29" s="134"/>
      <c r="G29" s="29"/>
      <c r="H29" s="30"/>
    </row>
    <row r="30" spans="1:8" ht="47.25">
      <c r="A30" s="169" t="s">
        <v>15</v>
      </c>
      <c r="B30" s="170" t="s">
        <v>34</v>
      </c>
      <c r="C30" s="171" t="s">
        <v>15</v>
      </c>
      <c r="D30" s="172" t="s">
        <v>62</v>
      </c>
      <c r="E30" s="171" t="s">
        <v>15</v>
      </c>
      <c r="F30" s="173" t="s">
        <v>15</v>
      </c>
      <c r="G30" s="29"/>
      <c r="H30" s="30"/>
    </row>
    <row r="31" spans="1:8" ht="37.5" customHeight="1">
      <c r="A31" s="174" t="s">
        <v>15</v>
      </c>
      <c r="B31" s="175" t="s">
        <v>15</v>
      </c>
      <c r="C31" s="176" t="s">
        <v>28</v>
      </c>
      <c r="D31" s="177" t="s">
        <v>29</v>
      </c>
      <c r="E31" s="175" t="s">
        <v>15</v>
      </c>
      <c r="F31" s="178" t="s">
        <v>15</v>
      </c>
      <c r="G31" s="37"/>
      <c r="H31" s="34"/>
    </row>
    <row r="32" spans="1:8" ht="12.75" customHeight="1" hidden="1">
      <c r="A32" s="132"/>
      <c r="B32" s="36"/>
      <c r="C32" s="36"/>
      <c r="D32" s="36"/>
      <c r="E32" s="36"/>
      <c r="F32" s="134"/>
      <c r="G32" s="29"/>
      <c r="H32" s="30"/>
    </row>
    <row r="33" spans="1:10" ht="12.75" customHeight="1" hidden="1">
      <c r="A33" s="132"/>
      <c r="B33" s="36"/>
      <c r="C33" s="36"/>
      <c r="D33" s="36"/>
      <c r="E33" s="36"/>
      <c r="F33" s="134"/>
      <c r="G33" s="29"/>
      <c r="H33" s="30"/>
      <c r="J33" s="38"/>
    </row>
    <row r="34" spans="1:10" ht="12.75" customHeight="1" hidden="1">
      <c r="A34" s="132"/>
      <c r="B34" s="36"/>
      <c r="C34" s="36"/>
      <c r="D34" s="36"/>
      <c r="E34" s="36"/>
      <c r="F34" s="134"/>
      <c r="G34" s="29"/>
      <c r="H34" s="30"/>
      <c r="J34" s="38"/>
    </row>
    <row r="35" spans="1:10" ht="12.75" customHeight="1" hidden="1">
      <c r="A35" s="132"/>
      <c r="B35" s="36"/>
      <c r="C35" s="36"/>
      <c r="D35" s="36"/>
      <c r="E35" s="36"/>
      <c r="F35" s="134"/>
      <c r="G35" s="29"/>
      <c r="H35" s="30"/>
      <c r="J35" s="38"/>
    </row>
    <row r="36" spans="1:10" ht="12.75" customHeight="1" hidden="1">
      <c r="A36" s="132"/>
      <c r="B36" s="36"/>
      <c r="C36" s="36"/>
      <c r="D36" s="36"/>
      <c r="E36" s="36"/>
      <c r="F36" s="134"/>
      <c r="G36" s="29"/>
      <c r="H36" s="30"/>
      <c r="J36" s="38"/>
    </row>
    <row r="37" spans="1:10" ht="37.5" customHeight="1">
      <c r="A37" s="105" t="s">
        <v>15</v>
      </c>
      <c r="B37" s="31" t="s">
        <v>15</v>
      </c>
      <c r="C37" s="32" t="s">
        <v>30</v>
      </c>
      <c r="D37" s="22" t="s">
        <v>31</v>
      </c>
      <c r="E37" s="20" t="s">
        <v>15</v>
      </c>
      <c r="F37" s="130" t="s">
        <v>15</v>
      </c>
      <c r="G37" s="29"/>
      <c r="H37" s="30"/>
      <c r="J37" s="38"/>
    </row>
    <row r="38" spans="1:10" ht="63">
      <c r="A38" s="201">
        <f>A22+1</f>
        <v>10</v>
      </c>
      <c r="B38" s="23"/>
      <c r="C38" s="21"/>
      <c r="D38" s="28" t="s">
        <v>198</v>
      </c>
      <c r="E38" s="21" t="s">
        <v>25</v>
      </c>
      <c r="F38" s="281">
        <f>715+218+791+149</f>
        <v>1873</v>
      </c>
      <c r="G38" s="29"/>
      <c r="H38" s="30"/>
      <c r="J38" s="38"/>
    </row>
    <row r="39" spans="1:10" ht="47.25">
      <c r="A39" s="143">
        <f>A38+1</f>
        <v>11</v>
      </c>
      <c r="B39" s="158"/>
      <c r="C39" s="158"/>
      <c r="D39" s="228" t="s">
        <v>120</v>
      </c>
      <c r="E39" s="144" t="s">
        <v>25</v>
      </c>
      <c r="F39" s="284">
        <f>715+218</f>
        <v>933</v>
      </c>
      <c r="G39" s="29"/>
      <c r="H39" s="151"/>
      <c r="J39" s="38"/>
    </row>
    <row r="40" spans="1:10" ht="47.25">
      <c r="A40" s="143">
        <f>A39+1</f>
        <v>12</v>
      </c>
      <c r="B40" s="158"/>
      <c r="C40" s="158"/>
      <c r="D40" s="228" t="s">
        <v>199</v>
      </c>
      <c r="E40" s="144" t="s">
        <v>25</v>
      </c>
      <c r="F40" s="284">
        <v>791</v>
      </c>
      <c r="G40" s="29"/>
      <c r="H40" s="151"/>
      <c r="J40" s="38"/>
    </row>
    <row r="41" spans="1:10" ht="47.25">
      <c r="A41" s="143">
        <f>A40+1</f>
        <v>13</v>
      </c>
      <c r="B41" s="158"/>
      <c r="C41" s="158"/>
      <c r="D41" s="228" t="s">
        <v>124</v>
      </c>
      <c r="E41" s="144" t="s">
        <v>25</v>
      </c>
      <c r="F41" s="284">
        <f>77+11+16+45</f>
        <v>149</v>
      </c>
      <c r="G41" s="29"/>
      <c r="H41" s="151"/>
      <c r="J41" s="38"/>
    </row>
    <row r="42" spans="1:10" ht="37.5" customHeight="1">
      <c r="A42" s="222" t="s">
        <v>15</v>
      </c>
      <c r="B42" s="40" t="s">
        <v>15</v>
      </c>
      <c r="C42" s="21" t="s">
        <v>104</v>
      </c>
      <c r="D42" s="22" t="s">
        <v>105</v>
      </c>
      <c r="E42" s="20" t="s">
        <v>15</v>
      </c>
      <c r="F42" s="130" t="s">
        <v>15</v>
      </c>
      <c r="G42" s="29"/>
      <c r="H42" s="151"/>
      <c r="J42" s="38"/>
    </row>
    <row r="43" spans="1:10" ht="37.5" customHeight="1">
      <c r="A43" s="201">
        <f>A41+1</f>
        <v>14</v>
      </c>
      <c r="B43" s="23"/>
      <c r="C43" s="21"/>
      <c r="D43" s="24" t="s">
        <v>110</v>
      </c>
      <c r="E43" s="144" t="s">
        <v>25</v>
      </c>
      <c r="F43" s="131">
        <f>715+218</f>
        <v>933</v>
      </c>
      <c r="G43" s="29"/>
      <c r="H43" s="151"/>
      <c r="J43" s="38"/>
    </row>
    <row r="44" spans="1:10" ht="37.5" customHeight="1">
      <c r="A44" s="112" t="s">
        <v>15</v>
      </c>
      <c r="B44" s="40" t="s">
        <v>15</v>
      </c>
      <c r="C44" s="21" t="s">
        <v>68</v>
      </c>
      <c r="D44" s="22" t="s">
        <v>69</v>
      </c>
      <c r="E44" s="20" t="s">
        <v>15</v>
      </c>
      <c r="F44" s="130" t="s">
        <v>15</v>
      </c>
      <c r="G44" s="29"/>
      <c r="H44" s="151"/>
      <c r="I44" s="152"/>
      <c r="J44" s="38"/>
    </row>
    <row r="45" spans="1:10" ht="37.5" customHeight="1">
      <c r="A45" s="201">
        <f>A43+1</f>
        <v>15</v>
      </c>
      <c r="B45" s="23"/>
      <c r="C45" s="21"/>
      <c r="D45" s="24" t="s">
        <v>202</v>
      </c>
      <c r="E45" s="21" t="s">
        <v>25</v>
      </c>
      <c r="F45" s="131">
        <f>F59</f>
        <v>940</v>
      </c>
      <c r="G45" s="29"/>
      <c r="H45" s="151"/>
      <c r="I45" s="152"/>
      <c r="J45" s="38"/>
    </row>
    <row r="46" spans="1:10" ht="37.5" customHeight="1">
      <c r="A46" s="201">
        <f>A45+1</f>
        <v>16</v>
      </c>
      <c r="B46" s="23"/>
      <c r="C46" s="21"/>
      <c r="D46" s="24" t="s">
        <v>209</v>
      </c>
      <c r="E46" s="21" t="s">
        <v>25</v>
      </c>
      <c r="F46" s="131">
        <f>19763+940+17731+1466</f>
        <v>39900</v>
      </c>
      <c r="G46" s="29"/>
      <c r="H46" s="151"/>
      <c r="I46" s="152"/>
      <c r="J46" s="38"/>
    </row>
    <row r="47" spans="1:10" ht="37.5" customHeight="1">
      <c r="A47" s="201">
        <f>A46+1</f>
        <v>17</v>
      </c>
      <c r="B47" s="23"/>
      <c r="C47" s="21"/>
      <c r="D47" s="24" t="s">
        <v>201</v>
      </c>
      <c r="E47" s="21" t="s">
        <v>25</v>
      </c>
      <c r="F47" s="131">
        <f>F45</f>
        <v>940</v>
      </c>
      <c r="G47" s="29"/>
      <c r="H47" s="151"/>
      <c r="I47" s="152"/>
      <c r="J47" s="38"/>
    </row>
    <row r="48" spans="1:10" ht="37.5" customHeight="1">
      <c r="A48" s="201">
        <f>A47+1</f>
        <v>18</v>
      </c>
      <c r="B48" s="23"/>
      <c r="C48" s="21"/>
      <c r="D48" s="24" t="s">
        <v>210</v>
      </c>
      <c r="E48" s="21" t="s">
        <v>25</v>
      </c>
      <c r="F48" s="131">
        <f>F46</f>
        <v>39900</v>
      </c>
      <c r="G48" s="29"/>
      <c r="H48" s="151"/>
      <c r="I48" s="152"/>
      <c r="J48" s="38"/>
    </row>
    <row r="49" spans="1:10" ht="37.5" customHeight="1">
      <c r="A49" s="112" t="s">
        <v>15</v>
      </c>
      <c r="B49" s="40" t="s">
        <v>15</v>
      </c>
      <c r="C49" s="32" t="s">
        <v>32</v>
      </c>
      <c r="D49" s="22" t="s">
        <v>33</v>
      </c>
      <c r="E49" s="20" t="s">
        <v>15</v>
      </c>
      <c r="F49" s="130" t="s">
        <v>15</v>
      </c>
      <c r="G49" s="29"/>
      <c r="H49" s="30"/>
      <c r="J49" s="38"/>
    </row>
    <row r="50" spans="1:10" ht="12.75" customHeight="1" hidden="1">
      <c r="A50" s="107">
        <v>6</v>
      </c>
      <c r="B50" s="23"/>
      <c r="C50" s="21"/>
      <c r="D50" s="36"/>
      <c r="E50" s="36"/>
      <c r="F50" s="134"/>
      <c r="G50" s="29"/>
      <c r="H50" s="30"/>
      <c r="J50" s="38"/>
    </row>
    <row r="51" spans="1:8" ht="12.75" customHeight="1" hidden="1">
      <c r="A51" s="109"/>
      <c r="B51" s="35"/>
      <c r="C51" s="35"/>
      <c r="D51" s="35"/>
      <c r="E51" s="35"/>
      <c r="F51" s="136"/>
      <c r="G51" s="41" t="s">
        <v>15</v>
      </c>
      <c r="H51" s="34" t="s">
        <v>15</v>
      </c>
    </row>
    <row r="52" spans="1:11" ht="15" hidden="1">
      <c r="A52" s="109"/>
      <c r="B52" s="35"/>
      <c r="C52" s="35"/>
      <c r="D52" s="35"/>
      <c r="E52" s="35"/>
      <c r="F52" s="136"/>
      <c r="G52" s="29"/>
      <c r="H52" s="30"/>
      <c r="K52" s="42"/>
    </row>
    <row r="53" spans="1:8" ht="15" hidden="1">
      <c r="A53" s="109"/>
      <c r="B53" s="35"/>
      <c r="C53" s="35"/>
      <c r="D53" s="35"/>
      <c r="E53" s="35"/>
      <c r="F53" s="136"/>
      <c r="G53" s="29"/>
      <c r="H53" s="30"/>
    </row>
    <row r="54" spans="1:8" ht="15" hidden="1">
      <c r="A54" s="109"/>
      <c r="B54" s="35"/>
      <c r="C54" s="35"/>
      <c r="D54" s="35"/>
      <c r="E54" s="35"/>
      <c r="F54" s="136"/>
      <c r="G54" s="29"/>
      <c r="H54" s="30"/>
    </row>
    <row r="55" spans="1:8" ht="12.75" customHeight="1" hidden="1">
      <c r="A55" s="109"/>
      <c r="B55" s="35"/>
      <c r="C55" s="35"/>
      <c r="D55" s="35"/>
      <c r="E55" s="35"/>
      <c r="F55" s="136"/>
      <c r="G55" s="29"/>
      <c r="H55" s="30"/>
    </row>
    <row r="56" spans="1:8" ht="15" hidden="1">
      <c r="A56" s="109"/>
      <c r="B56" s="35"/>
      <c r="C56" s="35"/>
      <c r="D56" s="35"/>
      <c r="E56" s="35"/>
      <c r="F56" s="136"/>
      <c r="G56" s="29"/>
      <c r="H56" s="30"/>
    </row>
    <row r="57" spans="1:8" ht="12.75" customHeight="1" hidden="1">
      <c r="A57" s="109"/>
      <c r="B57" s="35"/>
      <c r="C57" s="35"/>
      <c r="D57" s="35"/>
      <c r="E57" s="35"/>
      <c r="F57" s="136"/>
      <c r="G57" s="29"/>
      <c r="H57" s="30"/>
    </row>
    <row r="58" spans="1:8" ht="15" hidden="1">
      <c r="A58" s="109"/>
      <c r="B58" s="35"/>
      <c r="C58" s="35"/>
      <c r="D58" s="35"/>
      <c r="E58" s="35"/>
      <c r="F58" s="136"/>
      <c r="G58" s="29"/>
      <c r="H58" s="30"/>
    </row>
    <row r="59" spans="1:8" ht="47.25">
      <c r="A59" s="107">
        <f>A48+1</f>
        <v>19</v>
      </c>
      <c r="B59" s="23"/>
      <c r="C59" s="21"/>
      <c r="D59" s="43" t="s">
        <v>200</v>
      </c>
      <c r="E59" s="32" t="s">
        <v>25</v>
      </c>
      <c r="F59" s="131">
        <f>F82</f>
        <v>940</v>
      </c>
      <c r="G59" s="29"/>
      <c r="H59" s="30"/>
    </row>
    <row r="60" spans="1:8" ht="37.5" customHeight="1">
      <c r="A60" s="107">
        <f>A59+1</f>
        <v>20</v>
      </c>
      <c r="B60" s="23"/>
      <c r="C60" s="21"/>
      <c r="D60" s="43" t="s">
        <v>109</v>
      </c>
      <c r="E60" s="32" t="s">
        <v>25</v>
      </c>
      <c r="F60" s="131">
        <f>15+10+13+15*12</f>
        <v>218</v>
      </c>
      <c r="G60" s="29"/>
      <c r="H60" s="30"/>
    </row>
    <row r="61" spans="1:8" ht="47.25">
      <c r="A61" s="107">
        <f>A60+1</f>
        <v>21</v>
      </c>
      <c r="B61" s="23"/>
      <c r="C61" s="21"/>
      <c r="D61" s="43" t="s">
        <v>106</v>
      </c>
      <c r="E61" s="32" t="s">
        <v>25</v>
      </c>
      <c r="F61" s="131">
        <f>(30+12+33+19+30+28+41+67+44+14+25+22+38+43+32+10+38+19+78)+92</f>
        <v>715</v>
      </c>
      <c r="G61" s="29"/>
      <c r="H61" s="30"/>
    </row>
    <row r="62" spans="1:8" ht="37.5" customHeight="1">
      <c r="A62" s="174" t="s">
        <v>15</v>
      </c>
      <c r="B62" s="175" t="s">
        <v>15</v>
      </c>
      <c r="C62" s="176" t="s">
        <v>35</v>
      </c>
      <c r="D62" s="177" t="s">
        <v>36</v>
      </c>
      <c r="E62" s="175" t="s">
        <v>15</v>
      </c>
      <c r="F62" s="178" t="s">
        <v>15</v>
      </c>
      <c r="G62" s="17" t="s">
        <v>15</v>
      </c>
      <c r="H62" s="18" t="s">
        <v>15</v>
      </c>
    </row>
    <row r="63" spans="1:8" ht="15.75" hidden="1">
      <c r="A63" s="109"/>
      <c r="B63" s="35"/>
      <c r="C63" s="35"/>
      <c r="D63" s="44"/>
      <c r="E63" s="44"/>
      <c r="F63" s="137"/>
      <c r="G63" s="29"/>
      <c r="H63" s="30"/>
    </row>
    <row r="64" spans="1:11" ht="15.75" hidden="1">
      <c r="A64" s="109"/>
      <c r="B64" s="35"/>
      <c r="C64" s="35"/>
      <c r="D64" s="44"/>
      <c r="E64" s="44"/>
      <c r="F64" s="137"/>
      <c r="G64" s="29"/>
      <c r="H64" s="30"/>
      <c r="K64" s="45"/>
    </row>
    <row r="65" spans="1:8" ht="12.75" customHeight="1" hidden="1">
      <c r="A65" s="109"/>
      <c r="B65" s="35"/>
      <c r="C65" s="35"/>
      <c r="D65" s="44"/>
      <c r="E65" s="44"/>
      <c r="F65" s="137"/>
      <c r="G65" s="29"/>
      <c r="H65" s="30"/>
    </row>
    <row r="66" spans="1:8" ht="15.75" hidden="1">
      <c r="A66" s="109"/>
      <c r="B66" s="35"/>
      <c r="C66" s="35"/>
      <c r="D66" s="44"/>
      <c r="E66" s="44"/>
      <c r="F66" s="137"/>
      <c r="G66" s="29"/>
      <c r="H66" s="30"/>
    </row>
    <row r="67" spans="1:8" ht="15.75" hidden="1">
      <c r="A67" s="109"/>
      <c r="B67" s="35"/>
      <c r="C67" s="35"/>
      <c r="D67" s="44"/>
      <c r="E67" s="44"/>
      <c r="F67" s="137"/>
      <c r="G67" s="29"/>
      <c r="H67" s="30"/>
    </row>
    <row r="68" spans="1:8" ht="12.75" customHeight="1" hidden="1">
      <c r="A68" s="109"/>
      <c r="B68" s="35"/>
      <c r="C68" s="35"/>
      <c r="D68" s="44"/>
      <c r="E68" s="44"/>
      <c r="F68" s="137"/>
      <c r="G68" s="29"/>
      <c r="H68" s="30"/>
    </row>
    <row r="69" spans="1:8" ht="15.75" hidden="1">
      <c r="A69" s="109"/>
      <c r="B69" s="35"/>
      <c r="C69" s="35"/>
      <c r="D69" s="44"/>
      <c r="E69" s="44"/>
      <c r="F69" s="137"/>
      <c r="G69" s="29"/>
      <c r="H69" s="30"/>
    </row>
    <row r="70" spans="1:8" ht="12.75" customHeight="1" hidden="1">
      <c r="A70" s="109"/>
      <c r="B70" s="35"/>
      <c r="C70" s="35"/>
      <c r="D70" s="44"/>
      <c r="E70" s="44"/>
      <c r="F70" s="137"/>
      <c r="G70" s="29"/>
      <c r="H70" s="30"/>
    </row>
    <row r="71" spans="1:8" ht="12.75" customHeight="1" hidden="1">
      <c r="A71" s="109"/>
      <c r="B71" s="35"/>
      <c r="C71" s="35"/>
      <c r="D71" s="44"/>
      <c r="E71" s="44"/>
      <c r="F71" s="137"/>
      <c r="G71" s="29"/>
      <c r="H71" s="30"/>
    </row>
    <row r="72" spans="1:8" ht="15.75" hidden="1">
      <c r="A72" s="109"/>
      <c r="B72" s="35"/>
      <c r="C72" s="35"/>
      <c r="D72" s="44"/>
      <c r="E72" s="44"/>
      <c r="F72" s="137"/>
      <c r="G72" s="29"/>
      <c r="H72" s="30"/>
    </row>
    <row r="73" spans="1:8" ht="15.75" hidden="1">
      <c r="A73" s="107" t="e">
        <f>#REF!+1</f>
        <v>#REF!</v>
      </c>
      <c r="B73" s="35"/>
      <c r="C73" s="35"/>
      <c r="D73" s="36"/>
      <c r="E73" s="36"/>
      <c r="F73" s="133"/>
      <c r="G73" s="29"/>
      <c r="H73" s="30"/>
    </row>
    <row r="74" spans="1:8" ht="12.75" customHeight="1" hidden="1">
      <c r="A74" s="132"/>
      <c r="B74" s="36"/>
      <c r="C74" s="36"/>
      <c r="D74" s="36"/>
      <c r="E74" s="36"/>
      <c r="F74" s="134"/>
      <c r="G74" s="29"/>
      <c r="H74" s="30"/>
    </row>
    <row r="75" spans="1:8" ht="12.75" customHeight="1" hidden="1">
      <c r="A75" s="132"/>
      <c r="B75" s="36"/>
      <c r="C75" s="36"/>
      <c r="D75" s="36"/>
      <c r="E75" s="36"/>
      <c r="F75" s="134"/>
      <c r="G75" s="29"/>
      <c r="H75" s="30"/>
    </row>
    <row r="76" spans="1:8" ht="12.75" hidden="1">
      <c r="A76" s="132"/>
      <c r="B76" s="36"/>
      <c r="C76" s="36"/>
      <c r="D76" s="36"/>
      <c r="E76" s="36"/>
      <c r="F76" s="134"/>
      <c r="G76" s="29"/>
      <c r="H76" s="30"/>
    </row>
    <row r="77" spans="1:8" ht="12.75" customHeight="1" hidden="1">
      <c r="A77" s="132"/>
      <c r="B77" s="36"/>
      <c r="C77" s="36"/>
      <c r="D77" s="36"/>
      <c r="E77" s="36"/>
      <c r="F77" s="134"/>
      <c r="G77" s="29"/>
      <c r="H77" s="30"/>
    </row>
    <row r="78" spans="1:8" ht="12.75" customHeight="1" hidden="1">
      <c r="A78" s="132"/>
      <c r="B78" s="36"/>
      <c r="C78" s="36"/>
      <c r="D78" s="36"/>
      <c r="E78" s="36"/>
      <c r="F78" s="134"/>
      <c r="G78" s="29"/>
      <c r="H78" s="30"/>
    </row>
    <row r="79" spans="1:8" ht="12.75" hidden="1">
      <c r="A79" s="132"/>
      <c r="B79" s="36"/>
      <c r="C79" s="36"/>
      <c r="D79" s="36"/>
      <c r="E79" s="36"/>
      <c r="F79" s="134"/>
      <c r="G79" s="29"/>
      <c r="H79" s="30"/>
    </row>
    <row r="80" spans="1:8" ht="37.5" customHeight="1">
      <c r="A80" s="112" t="s">
        <v>15</v>
      </c>
      <c r="B80" s="40" t="s">
        <v>15</v>
      </c>
      <c r="C80" s="21" t="s">
        <v>64</v>
      </c>
      <c r="D80" s="22" t="s">
        <v>65</v>
      </c>
      <c r="E80" s="20" t="s">
        <v>15</v>
      </c>
      <c r="F80" s="135" t="s">
        <v>15</v>
      </c>
      <c r="G80" s="29"/>
      <c r="H80" s="30"/>
    </row>
    <row r="81" spans="1:8" ht="47.25">
      <c r="A81" s="107">
        <f>A61+1</f>
        <v>22</v>
      </c>
      <c r="B81" s="40"/>
      <c r="C81" s="21"/>
      <c r="D81" s="24" t="s">
        <v>194</v>
      </c>
      <c r="E81" s="21" t="s">
        <v>25</v>
      </c>
      <c r="F81" s="131">
        <f>ROUND((9+4)+77+5*2178.8+(27+11)+142+(24+16)+5.5*(2362.8-2184.5)+160+5*(3871.2-2392.9)+(22+5),0)</f>
        <v>19763</v>
      </c>
      <c r="G81" s="29"/>
      <c r="H81" s="30"/>
    </row>
    <row r="82" spans="1:8" ht="47.25">
      <c r="A82" s="107">
        <f>A81+1</f>
        <v>23</v>
      </c>
      <c r="B82" s="40"/>
      <c r="C82" s="21"/>
      <c r="D82" s="24" t="s">
        <v>195</v>
      </c>
      <c r="E82" s="21" t="s">
        <v>25</v>
      </c>
      <c r="F82" s="131">
        <f>791+(77+11+16+45)</f>
        <v>940</v>
      </c>
      <c r="G82" s="29"/>
      <c r="H82" s="30"/>
    </row>
    <row r="83" spans="1:8" ht="78.75">
      <c r="A83" s="143">
        <f>A82+1</f>
        <v>24</v>
      </c>
      <c r="B83" s="241"/>
      <c r="C83" s="144"/>
      <c r="D83" s="149" t="s">
        <v>208</v>
      </c>
      <c r="E83" s="144" t="s">
        <v>94</v>
      </c>
      <c r="F83" s="197">
        <f>ROUND((900*2.5)*1.03,0)</f>
        <v>2318</v>
      </c>
      <c r="G83" s="29"/>
      <c r="H83" s="30"/>
    </row>
    <row r="84" spans="1:8" ht="78.75">
      <c r="A84" s="143">
        <f>A83+1</f>
        <v>25</v>
      </c>
      <c r="B84" s="239"/>
      <c r="C84" s="158"/>
      <c r="D84" s="228" t="s">
        <v>121</v>
      </c>
      <c r="E84" s="240" t="s">
        <v>94</v>
      </c>
      <c r="F84" s="197">
        <f>ROUND((42*2.5)*1.03,0)</f>
        <v>108</v>
      </c>
      <c r="G84" s="29"/>
      <c r="H84" s="30"/>
    </row>
    <row r="85" spans="1:8" ht="37.5" customHeight="1">
      <c r="A85" s="229" t="s">
        <v>15</v>
      </c>
      <c r="B85" s="212" t="s">
        <v>15</v>
      </c>
      <c r="C85" s="144" t="s">
        <v>90</v>
      </c>
      <c r="D85" s="230" t="s">
        <v>91</v>
      </c>
      <c r="E85" s="231" t="s">
        <v>15</v>
      </c>
      <c r="F85" s="214" t="s">
        <v>15</v>
      </c>
      <c r="G85" s="29"/>
      <c r="H85" s="30"/>
    </row>
    <row r="86" spans="1:8" ht="47.25">
      <c r="A86" s="232">
        <f>A84+1</f>
        <v>26</v>
      </c>
      <c r="B86" s="212"/>
      <c r="C86" s="144"/>
      <c r="D86" s="233" t="s">
        <v>203</v>
      </c>
      <c r="E86" s="144" t="s">
        <v>25</v>
      </c>
      <c r="F86" s="197">
        <f>100+120+100</f>
        <v>320</v>
      </c>
      <c r="G86" s="29"/>
      <c r="H86" s="30"/>
    </row>
    <row r="87" spans="1:8" ht="37.5" customHeight="1">
      <c r="A87" s="206" t="s">
        <v>15</v>
      </c>
      <c r="B87" s="175" t="s">
        <v>15</v>
      </c>
      <c r="C87" s="207" t="s">
        <v>74</v>
      </c>
      <c r="D87" s="208" t="s">
        <v>75</v>
      </c>
      <c r="E87" s="209" t="s">
        <v>15</v>
      </c>
      <c r="F87" s="210" t="s">
        <v>15</v>
      </c>
      <c r="G87" s="29"/>
      <c r="H87" s="30"/>
    </row>
    <row r="88" spans="1:8" ht="37.5" customHeight="1">
      <c r="A88" s="211" t="s">
        <v>15</v>
      </c>
      <c r="B88" s="212" t="s">
        <v>15</v>
      </c>
      <c r="C88" s="144" t="s">
        <v>76</v>
      </c>
      <c r="D88" s="150" t="s">
        <v>77</v>
      </c>
      <c r="E88" s="213" t="s">
        <v>15</v>
      </c>
      <c r="F88" s="214" t="s">
        <v>15</v>
      </c>
      <c r="G88" s="29"/>
      <c r="H88" s="30"/>
    </row>
    <row r="89" spans="1:8" ht="63">
      <c r="A89" s="143">
        <f>A86+1</f>
        <v>27</v>
      </c>
      <c r="B89" s="212"/>
      <c r="C89" s="144"/>
      <c r="D89" s="215" t="s">
        <v>119</v>
      </c>
      <c r="E89" s="216" t="s">
        <v>25</v>
      </c>
      <c r="F89" s="197">
        <f>ROUND(1*1.2*2,0)</f>
        <v>2</v>
      </c>
      <c r="G89" s="29"/>
      <c r="H89" s="30"/>
    </row>
    <row r="90" spans="1:8" ht="37.5" customHeight="1">
      <c r="A90" s="234" t="s">
        <v>15</v>
      </c>
      <c r="B90" s="235" t="s">
        <v>15</v>
      </c>
      <c r="C90" s="219" t="s">
        <v>95</v>
      </c>
      <c r="D90" s="236" t="s">
        <v>96</v>
      </c>
      <c r="E90" s="237" t="s">
        <v>15</v>
      </c>
      <c r="F90" s="197"/>
      <c r="G90" s="29"/>
      <c r="H90" s="30"/>
    </row>
    <row r="91" spans="1:8" ht="126">
      <c r="A91" s="143">
        <f>A89+1</f>
        <v>28</v>
      </c>
      <c r="B91" s="148"/>
      <c r="C91" s="144"/>
      <c r="D91" s="149" t="s">
        <v>214</v>
      </c>
      <c r="E91" s="144" t="s">
        <v>24</v>
      </c>
      <c r="F91" s="197">
        <f>25*7</f>
        <v>175</v>
      </c>
      <c r="G91" s="29"/>
      <c r="H91" s="30"/>
    </row>
    <row r="92" spans="1:8" ht="47.25">
      <c r="A92" s="218">
        <f>A91+1</f>
        <v>29</v>
      </c>
      <c r="B92" s="220"/>
      <c r="C92" s="219"/>
      <c r="D92" s="149" t="s">
        <v>215</v>
      </c>
      <c r="E92" s="144" t="s">
        <v>26</v>
      </c>
      <c r="F92" s="197">
        <f>25*2</f>
        <v>50</v>
      </c>
      <c r="G92" s="29"/>
      <c r="H92" s="30"/>
    </row>
    <row r="93" spans="1:8" ht="37.5" customHeight="1">
      <c r="A93" s="211" t="s">
        <v>15</v>
      </c>
      <c r="B93" s="212" t="s">
        <v>15</v>
      </c>
      <c r="C93" s="144" t="s">
        <v>88</v>
      </c>
      <c r="D93" s="150" t="s">
        <v>89</v>
      </c>
      <c r="E93" s="226" t="s">
        <v>15</v>
      </c>
      <c r="F93" s="214" t="s">
        <v>15</v>
      </c>
      <c r="G93" s="29"/>
      <c r="H93" s="30"/>
    </row>
    <row r="94" spans="1:8" ht="37.5" customHeight="1">
      <c r="A94" s="227">
        <f>A92+1</f>
        <v>30</v>
      </c>
      <c r="B94" s="158"/>
      <c r="C94" s="144"/>
      <c r="D94" s="149" t="s">
        <v>204</v>
      </c>
      <c r="E94" s="144" t="s">
        <v>25</v>
      </c>
      <c r="F94" s="197">
        <f>ROUND(((2180+(2434-2420)+(3874-2845))+((2885-400)+(3874-3102)))*0.75,0)</f>
        <v>4860</v>
      </c>
      <c r="G94" s="29"/>
      <c r="H94" s="30"/>
    </row>
    <row r="95" spans="1:8" ht="47.25">
      <c r="A95" s="143">
        <f>A94+1</f>
        <v>31</v>
      </c>
      <c r="B95" s="158"/>
      <c r="C95" s="144"/>
      <c r="D95" s="149" t="s">
        <v>205</v>
      </c>
      <c r="E95" s="144" t="s">
        <v>25</v>
      </c>
      <c r="F95" s="197">
        <f>ROUND(((2180+(2434-2420)+(3874-2845))+((2885-400)+(3874-3102)))*1,0)</f>
        <v>6480</v>
      </c>
      <c r="G95" s="29"/>
      <c r="H95" s="30"/>
    </row>
    <row r="96" spans="1:8" ht="47.25">
      <c r="A96" s="143">
        <f>A95+1</f>
        <v>32</v>
      </c>
      <c r="B96" s="158"/>
      <c r="C96" s="144"/>
      <c r="D96" s="149" t="s">
        <v>206</v>
      </c>
      <c r="E96" s="144" t="s">
        <v>27</v>
      </c>
      <c r="F96" s="197">
        <f>ROUND((((2180+(2434-2420)+(3874-2845))+((2885-400)+(3874-3102)))*0.75)*0.1,0)</f>
        <v>486</v>
      </c>
      <c r="G96" s="29"/>
      <c r="H96" s="30"/>
    </row>
    <row r="97" spans="1:8" ht="37.5" customHeight="1">
      <c r="A97" s="234" t="s">
        <v>15</v>
      </c>
      <c r="B97" s="235" t="s">
        <v>15</v>
      </c>
      <c r="C97" s="219" t="s">
        <v>92</v>
      </c>
      <c r="D97" s="236" t="s">
        <v>93</v>
      </c>
      <c r="E97" s="237" t="s">
        <v>15</v>
      </c>
      <c r="F97" s="214" t="s">
        <v>15</v>
      </c>
      <c r="G97" s="29"/>
      <c r="H97" s="30"/>
    </row>
    <row r="98" spans="1:8" ht="63">
      <c r="A98" s="218">
        <f>A96+1</f>
        <v>33</v>
      </c>
      <c r="B98" s="220"/>
      <c r="C98" s="219"/>
      <c r="D98" s="238" t="s">
        <v>207</v>
      </c>
      <c r="E98" s="219" t="s">
        <v>24</v>
      </c>
      <c r="F98" s="197">
        <f>((366-135)+(750-520)+(1715-890)+(3750-3470))+((1685-512)+(3200-3120)+(3874-3860))</f>
        <v>2833</v>
      </c>
      <c r="G98" s="29"/>
      <c r="H98" s="30"/>
    </row>
    <row r="99" spans="1:8" ht="37.5" customHeight="1">
      <c r="A99" s="218">
        <f>A98+1</f>
        <v>34</v>
      </c>
      <c r="B99" s="220"/>
      <c r="C99" s="219"/>
      <c r="D99" s="238" t="s">
        <v>212</v>
      </c>
      <c r="E99" s="219" t="s">
        <v>24</v>
      </c>
      <c r="F99" s="197">
        <f>6+6+9+6+10+8+6+9+10+6</f>
        <v>76</v>
      </c>
      <c r="G99" s="29"/>
      <c r="H99" s="30"/>
    </row>
    <row r="100" spans="1:8" ht="47.25">
      <c r="A100" s="218">
        <f>A99+1</f>
        <v>35</v>
      </c>
      <c r="B100" s="220"/>
      <c r="C100" s="219"/>
      <c r="D100" s="238" t="s">
        <v>193</v>
      </c>
      <c r="E100" s="219" t="s">
        <v>24</v>
      </c>
      <c r="F100" s="197">
        <f>10+2*12+13+10</f>
        <v>57</v>
      </c>
      <c r="G100" s="29"/>
      <c r="H100" s="30"/>
    </row>
    <row r="101" spans="1:8" ht="36.75" customHeight="1">
      <c r="A101" s="174" t="s">
        <v>15</v>
      </c>
      <c r="B101" s="175" t="s">
        <v>15</v>
      </c>
      <c r="C101" s="176" t="s">
        <v>156</v>
      </c>
      <c r="D101" s="177" t="s">
        <v>157</v>
      </c>
      <c r="E101" s="175" t="s">
        <v>15</v>
      </c>
      <c r="F101" s="178" t="s">
        <v>15</v>
      </c>
      <c r="G101" s="29"/>
      <c r="H101" s="30"/>
    </row>
    <row r="102" spans="1:8" ht="36.75" customHeight="1">
      <c r="A102" s="261" t="s">
        <v>15</v>
      </c>
      <c r="B102" s="40" t="s">
        <v>15</v>
      </c>
      <c r="C102" s="32" t="s">
        <v>174</v>
      </c>
      <c r="D102" s="22" t="s">
        <v>175</v>
      </c>
      <c r="E102" s="20" t="s">
        <v>15</v>
      </c>
      <c r="F102" s="130" t="s">
        <v>15</v>
      </c>
      <c r="G102" s="29"/>
      <c r="H102" s="30"/>
    </row>
    <row r="103" spans="1:8" ht="47.25">
      <c r="A103" s="263">
        <f>A100+1</f>
        <v>36</v>
      </c>
      <c r="B103" s="262"/>
      <c r="C103" s="32"/>
      <c r="D103" s="269" t="s">
        <v>176</v>
      </c>
      <c r="E103" s="270" t="s">
        <v>25</v>
      </c>
      <c r="F103" s="278">
        <f>ROUND(6*0.5,0)</f>
        <v>3</v>
      </c>
      <c r="G103" s="29"/>
      <c r="H103" s="30"/>
    </row>
    <row r="104" spans="1:8" ht="36.75" customHeight="1">
      <c r="A104" s="261" t="s">
        <v>15</v>
      </c>
      <c r="B104" s="40" t="s">
        <v>15</v>
      </c>
      <c r="C104" s="32" t="s">
        <v>158</v>
      </c>
      <c r="D104" s="22" t="s">
        <v>159</v>
      </c>
      <c r="E104" s="20" t="s">
        <v>15</v>
      </c>
      <c r="F104" s="130" t="s">
        <v>15</v>
      </c>
      <c r="G104" s="29"/>
      <c r="H104" s="30"/>
    </row>
    <row r="105" spans="1:8" ht="36.75" customHeight="1">
      <c r="A105" s="263">
        <f>A103+1</f>
        <v>37</v>
      </c>
      <c r="B105" s="262"/>
      <c r="C105" s="32"/>
      <c r="D105" s="28" t="s">
        <v>181</v>
      </c>
      <c r="E105" s="47" t="s">
        <v>37</v>
      </c>
      <c r="F105" s="131">
        <v>27</v>
      </c>
      <c r="G105" s="29"/>
      <c r="H105" s="30"/>
    </row>
    <row r="106" spans="1:8" ht="47.25">
      <c r="A106" s="107">
        <f>A105+1</f>
        <v>38</v>
      </c>
      <c r="B106" s="153"/>
      <c r="C106" s="154"/>
      <c r="D106" s="28" t="s">
        <v>184</v>
      </c>
      <c r="E106" s="47" t="s">
        <v>37</v>
      </c>
      <c r="F106" s="131">
        <v>4</v>
      </c>
      <c r="G106" s="29"/>
      <c r="H106" s="30"/>
    </row>
    <row r="107" spans="1:8" ht="47.25">
      <c r="A107" s="107">
        <f aca="true" t="shared" si="1" ref="A107:A113">A106+1</f>
        <v>39</v>
      </c>
      <c r="B107" s="262"/>
      <c r="C107" s="32"/>
      <c r="D107" s="28" t="s">
        <v>185</v>
      </c>
      <c r="E107" s="47" t="s">
        <v>37</v>
      </c>
      <c r="F107" s="131">
        <f>2+2+3+2+2</f>
        <v>11</v>
      </c>
      <c r="G107" s="29"/>
      <c r="H107" s="30"/>
    </row>
    <row r="108" spans="1:8" ht="47.25">
      <c r="A108" s="107">
        <f>A107+1</f>
        <v>40</v>
      </c>
      <c r="B108" s="153"/>
      <c r="C108" s="154"/>
      <c r="D108" s="28" t="s">
        <v>186</v>
      </c>
      <c r="E108" s="47" t="s">
        <v>37</v>
      </c>
      <c r="F108" s="131">
        <v>1</v>
      </c>
      <c r="G108" s="29"/>
      <c r="H108" s="30"/>
    </row>
    <row r="109" spans="1:8" ht="47.25">
      <c r="A109" s="107">
        <f>A108+1</f>
        <v>41</v>
      </c>
      <c r="B109" s="262"/>
      <c r="C109" s="32"/>
      <c r="D109" s="28" t="s">
        <v>187</v>
      </c>
      <c r="E109" s="47" t="s">
        <v>37</v>
      </c>
      <c r="F109" s="131">
        <f>1+2+2</f>
        <v>5</v>
      </c>
      <c r="G109" s="29"/>
      <c r="H109" s="30"/>
    </row>
    <row r="110" spans="1:8" ht="47.25">
      <c r="A110" s="107">
        <f t="shared" si="1"/>
        <v>42</v>
      </c>
      <c r="B110" s="153"/>
      <c r="C110" s="154"/>
      <c r="D110" s="28" t="s">
        <v>188</v>
      </c>
      <c r="E110" s="47" t="s">
        <v>37</v>
      </c>
      <c r="F110" s="131">
        <f>2+2</f>
        <v>4</v>
      </c>
      <c r="G110" s="29"/>
      <c r="H110" s="30"/>
    </row>
    <row r="111" spans="1:8" ht="47.25">
      <c r="A111" s="107">
        <f t="shared" si="1"/>
        <v>43</v>
      </c>
      <c r="B111" s="262"/>
      <c r="C111" s="32"/>
      <c r="D111" s="28" t="s">
        <v>189</v>
      </c>
      <c r="E111" s="47" t="s">
        <v>37</v>
      </c>
      <c r="F111" s="131">
        <f>3+3</f>
        <v>6</v>
      </c>
      <c r="G111" s="29"/>
      <c r="H111" s="30"/>
    </row>
    <row r="112" spans="1:8" ht="47.25">
      <c r="A112" s="107">
        <f t="shared" si="1"/>
        <v>44</v>
      </c>
      <c r="B112" s="262"/>
      <c r="C112" s="32"/>
      <c r="D112" s="28" t="s">
        <v>190</v>
      </c>
      <c r="E112" s="47" t="s">
        <v>37</v>
      </c>
      <c r="F112" s="131">
        <f>1+1</f>
        <v>2</v>
      </c>
      <c r="G112" s="29"/>
      <c r="H112" s="30"/>
    </row>
    <row r="113" spans="1:8" ht="47.25">
      <c r="A113" s="107">
        <f t="shared" si="1"/>
        <v>45</v>
      </c>
      <c r="B113" s="264"/>
      <c r="C113" s="154"/>
      <c r="D113" s="228" t="s">
        <v>192</v>
      </c>
      <c r="E113" s="265" t="s">
        <v>37</v>
      </c>
      <c r="F113" s="197">
        <f>1+4+1</f>
        <v>6</v>
      </c>
      <c r="G113" s="29"/>
      <c r="H113" s="30"/>
    </row>
    <row r="114" spans="1:8" ht="47.25">
      <c r="A114" s="107">
        <f>A113+1</f>
        <v>46</v>
      </c>
      <c r="B114" s="153"/>
      <c r="C114" s="154"/>
      <c r="D114" s="28" t="s">
        <v>191</v>
      </c>
      <c r="E114" s="47" t="s">
        <v>160</v>
      </c>
      <c r="F114" s="131">
        <f>2+2</f>
        <v>4</v>
      </c>
      <c r="G114" s="29"/>
      <c r="H114" s="30"/>
    </row>
    <row r="115" spans="1:8" ht="37.5" customHeight="1">
      <c r="A115" s="266" t="s">
        <v>15</v>
      </c>
      <c r="B115" s="212" t="s">
        <v>15</v>
      </c>
      <c r="C115" s="154" t="s">
        <v>170</v>
      </c>
      <c r="D115" s="150" t="s">
        <v>171</v>
      </c>
      <c r="E115" s="213" t="s">
        <v>15</v>
      </c>
      <c r="F115" s="267" t="s">
        <v>15</v>
      </c>
      <c r="G115" s="29"/>
      <c r="H115" s="30"/>
    </row>
    <row r="116" spans="1:8" ht="63">
      <c r="A116" s="268">
        <f>A114+1</f>
        <v>47</v>
      </c>
      <c r="B116" s="264"/>
      <c r="C116" s="154"/>
      <c r="D116" s="228" t="s">
        <v>179</v>
      </c>
      <c r="E116" s="265" t="s">
        <v>24</v>
      </c>
      <c r="F116" s="197">
        <f>(32+58)</f>
        <v>90</v>
      </c>
      <c r="G116" s="29"/>
      <c r="H116" s="30"/>
    </row>
    <row r="117" spans="1:8" ht="47.25">
      <c r="A117" s="276">
        <f>A116+1</f>
        <v>48</v>
      </c>
      <c r="B117" s="264"/>
      <c r="C117" s="154"/>
      <c r="D117" s="228" t="s">
        <v>180</v>
      </c>
      <c r="E117" s="265" t="s">
        <v>24</v>
      </c>
      <c r="F117" s="277">
        <f>8+6</f>
        <v>14</v>
      </c>
      <c r="G117" s="29"/>
      <c r="H117" s="30"/>
    </row>
    <row r="118" spans="1:8" ht="37.5" customHeight="1">
      <c r="A118" s="179" t="s">
        <v>15</v>
      </c>
      <c r="B118" s="182" t="s">
        <v>15</v>
      </c>
      <c r="C118" s="180" t="s">
        <v>38</v>
      </c>
      <c r="D118" s="181" t="s">
        <v>39</v>
      </c>
      <c r="E118" s="182" t="s">
        <v>15</v>
      </c>
      <c r="F118" s="275" t="s">
        <v>15</v>
      </c>
      <c r="G118" s="17" t="s">
        <v>15</v>
      </c>
      <c r="H118" s="18" t="s">
        <v>15</v>
      </c>
    </row>
    <row r="119" spans="1:8" ht="12.75" customHeight="1" hidden="1">
      <c r="A119" s="109"/>
      <c r="B119" s="35"/>
      <c r="C119" s="35"/>
      <c r="D119" s="35"/>
      <c r="E119" s="35"/>
      <c r="F119" s="110"/>
      <c r="G119" s="41" t="s">
        <v>15</v>
      </c>
      <c r="H119" s="34" t="s">
        <v>15</v>
      </c>
    </row>
    <row r="120" spans="1:8" ht="15" hidden="1">
      <c r="A120" s="109"/>
      <c r="B120" s="35"/>
      <c r="C120" s="35"/>
      <c r="D120" s="35"/>
      <c r="E120" s="35"/>
      <c r="F120" s="110"/>
      <c r="G120" s="29"/>
      <c r="H120" s="30"/>
    </row>
    <row r="121" spans="1:8" ht="12.75" customHeight="1" hidden="1">
      <c r="A121" s="109"/>
      <c r="B121" s="35"/>
      <c r="C121" s="35"/>
      <c r="D121" s="35"/>
      <c r="E121" s="35"/>
      <c r="F121" s="110"/>
      <c r="G121" s="29"/>
      <c r="H121" s="30"/>
    </row>
    <row r="122" spans="1:8" ht="15" hidden="1">
      <c r="A122" s="109"/>
      <c r="B122" s="35"/>
      <c r="C122" s="35"/>
      <c r="D122" s="35"/>
      <c r="E122" s="35"/>
      <c r="F122" s="110"/>
      <c r="G122" s="29"/>
      <c r="H122" s="30"/>
    </row>
    <row r="123" spans="1:8" ht="15" hidden="1">
      <c r="A123" s="109"/>
      <c r="B123" s="35"/>
      <c r="C123" s="35"/>
      <c r="D123" s="35"/>
      <c r="E123" s="35"/>
      <c r="F123" s="110"/>
      <c r="G123" s="29"/>
      <c r="H123" s="30"/>
    </row>
    <row r="124" spans="1:8" ht="15" hidden="1">
      <c r="A124" s="109"/>
      <c r="B124" s="35"/>
      <c r="C124" s="35"/>
      <c r="D124" s="35"/>
      <c r="E124" s="35"/>
      <c r="F124" s="110"/>
      <c r="G124" s="29"/>
      <c r="H124" s="30"/>
    </row>
    <row r="125" spans="1:8" ht="15" hidden="1">
      <c r="A125" s="109"/>
      <c r="B125" s="35"/>
      <c r="C125" s="35"/>
      <c r="D125" s="35"/>
      <c r="E125" s="35"/>
      <c r="F125" s="110"/>
      <c r="G125" s="29"/>
      <c r="H125" s="30"/>
    </row>
    <row r="126" spans="1:8" ht="15" hidden="1">
      <c r="A126" s="109"/>
      <c r="B126" s="35"/>
      <c r="C126" s="35"/>
      <c r="D126" s="35"/>
      <c r="E126" s="35"/>
      <c r="F126" s="110"/>
      <c r="G126" s="29"/>
      <c r="H126" s="30"/>
    </row>
    <row r="127" spans="1:8" ht="15" hidden="1">
      <c r="A127" s="109"/>
      <c r="B127" s="35"/>
      <c r="C127" s="35"/>
      <c r="D127" s="35"/>
      <c r="E127" s="35"/>
      <c r="F127" s="110"/>
      <c r="G127" s="29"/>
      <c r="H127" s="30"/>
    </row>
    <row r="128" spans="1:8" ht="15" hidden="1">
      <c r="A128" s="109"/>
      <c r="B128" s="35"/>
      <c r="C128" s="35"/>
      <c r="D128" s="35"/>
      <c r="E128" s="35"/>
      <c r="F128" s="110"/>
      <c r="G128" s="29"/>
      <c r="H128" s="30"/>
    </row>
    <row r="129" spans="1:8" ht="15" hidden="1">
      <c r="A129" s="109"/>
      <c r="B129" s="35"/>
      <c r="C129" s="35"/>
      <c r="D129" s="35"/>
      <c r="E129" s="35"/>
      <c r="F129" s="110"/>
      <c r="G129" s="29"/>
      <c r="H129" s="30"/>
    </row>
    <row r="130" spans="1:8" ht="12.75" customHeight="1" hidden="1">
      <c r="A130" s="112"/>
      <c r="B130" s="40"/>
      <c r="C130" s="21"/>
      <c r="D130" s="22"/>
      <c r="E130" s="20"/>
      <c r="F130" s="130"/>
      <c r="G130" s="29"/>
      <c r="H130" s="30"/>
    </row>
    <row r="131" spans="1:8" ht="12.75" customHeight="1" hidden="1">
      <c r="A131" s="107"/>
      <c r="B131" s="35"/>
      <c r="C131" s="21"/>
      <c r="D131" s="24"/>
      <c r="E131" s="21"/>
      <c r="F131" s="131"/>
      <c r="G131" s="29"/>
      <c r="H131" s="30"/>
    </row>
    <row r="132" spans="1:8" ht="15" hidden="1">
      <c r="A132" s="109"/>
      <c r="B132" s="35"/>
      <c r="C132" s="35"/>
      <c r="D132" s="35"/>
      <c r="E132" s="35"/>
      <c r="F132" s="110"/>
      <c r="G132" s="29"/>
      <c r="H132" s="30"/>
    </row>
    <row r="133" spans="1:8" ht="37.5" customHeight="1">
      <c r="A133" s="112" t="s">
        <v>15</v>
      </c>
      <c r="B133" s="40" t="s">
        <v>15</v>
      </c>
      <c r="C133" s="21" t="s">
        <v>40</v>
      </c>
      <c r="D133" s="22" t="s">
        <v>41</v>
      </c>
      <c r="E133" s="20" t="s">
        <v>15</v>
      </c>
      <c r="F133" s="130" t="s">
        <v>15</v>
      </c>
      <c r="G133" s="29"/>
      <c r="H133" s="30"/>
    </row>
    <row r="134" spans="1:8" ht="63">
      <c r="A134" s="201">
        <f>A117+1</f>
        <v>49</v>
      </c>
      <c r="B134" s="35"/>
      <c r="C134" s="21"/>
      <c r="D134" s="24" t="s">
        <v>103</v>
      </c>
      <c r="E134" s="21" t="s">
        <v>24</v>
      </c>
      <c r="F134" s="131">
        <f>404+45</f>
        <v>449</v>
      </c>
      <c r="G134" s="29"/>
      <c r="H134" s="30"/>
    </row>
    <row r="135" spans="1:8" ht="12.75" customHeight="1" hidden="1">
      <c r="A135" s="107"/>
      <c r="B135" s="35"/>
      <c r="C135" s="21"/>
      <c r="D135" s="24"/>
      <c r="E135" s="21"/>
      <c r="F135" s="271"/>
      <c r="G135" s="29"/>
      <c r="H135" s="30"/>
    </row>
    <row r="136" spans="1:8" ht="15.75" hidden="1">
      <c r="A136" s="107"/>
      <c r="B136" s="35"/>
      <c r="C136" s="21"/>
      <c r="D136" s="24"/>
      <c r="E136" s="21"/>
      <c r="F136" s="271"/>
      <c r="G136" s="29"/>
      <c r="H136" s="30"/>
    </row>
    <row r="137" spans="1:8" ht="15" hidden="1">
      <c r="A137" s="109"/>
      <c r="B137" s="35"/>
      <c r="C137" s="35"/>
      <c r="D137" s="35"/>
      <c r="E137" s="35"/>
      <c r="F137" s="272"/>
      <c r="G137" s="29"/>
      <c r="H137" s="30"/>
    </row>
    <row r="138" spans="1:8" ht="15" hidden="1">
      <c r="A138" s="109"/>
      <c r="B138" s="35"/>
      <c r="C138" s="35"/>
      <c r="D138" s="35"/>
      <c r="E138" s="35"/>
      <c r="F138" s="272"/>
      <c r="G138" s="29"/>
      <c r="H138" s="30"/>
    </row>
    <row r="139" spans="1:8" ht="15" hidden="1">
      <c r="A139" s="109"/>
      <c r="B139" s="35"/>
      <c r="C139" s="35"/>
      <c r="D139" s="35"/>
      <c r="E139" s="35"/>
      <c r="F139" s="272"/>
      <c r="G139" s="29"/>
      <c r="H139" s="30"/>
    </row>
    <row r="140" spans="1:8" ht="12.75" customHeight="1" hidden="1">
      <c r="A140" s="109"/>
      <c r="B140" s="35"/>
      <c r="C140" s="35"/>
      <c r="D140" s="35"/>
      <c r="E140" s="35"/>
      <c r="F140" s="272"/>
      <c r="G140" s="29"/>
      <c r="H140" s="30"/>
    </row>
    <row r="141" spans="1:8" ht="12.75" customHeight="1" hidden="1">
      <c r="A141" s="112"/>
      <c r="B141" s="40"/>
      <c r="C141" s="21"/>
      <c r="D141" s="22"/>
      <c r="E141" s="39"/>
      <c r="F141" s="273"/>
      <c r="G141" s="29"/>
      <c r="H141" s="30"/>
    </row>
    <row r="142" spans="1:8" ht="15.75" hidden="1">
      <c r="A142" s="107"/>
      <c r="B142" s="35"/>
      <c r="C142" s="46"/>
      <c r="D142" s="48"/>
      <c r="E142" s="46"/>
      <c r="F142" s="274"/>
      <c r="G142" s="29"/>
      <c r="H142" s="30"/>
    </row>
    <row r="143" spans="1:8" ht="63">
      <c r="A143" s="259">
        <f>A134+1</f>
        <v>50</v>
      </c>
      <c r="B143" s="255"/>
      <c r="C143" s="256"/>
      <c r="D143" s="257" t="s">
        <v>126</v>
      </c>
      <c r="E143" s="163" t="s">
        <v>24</v>
      </c>
      <c r="F143" s="282">
        <f>8+7+30+6+6+6+6</f>
        <v>69</v>
      </c>
      <c r="G143" s="29"/>
      <c r="H143" s="30"/>
    </row>
    <row r="144" spans="1:8" ht="37.5" customHeight="1">
      <c r="A144" s="112" t="s">
        <v>15</v>
      </c>
      <c r="B144" s="40" t="s">
        <v>15</v>
      </c>
      <c r="C144" s="46" t="s">
        <v>42</v>
      </c>
      <c r="D144" s="49" t="s">
        <v>43</v>
      </c>
      <c r="E144" s="20" t="s">
        <v>15</v>
      </c>
      <c r="F144" s="130" t="s">
        <v>15</v>
      </c>
      <c r="G144" s="29"/>
      <c r="H144" s="30"/>
    </row>
    <row r="145" spans="1:8" ht="63">
      <c r="A145" s="201">
        <f>A143+1</f>
        <v>51</v>
      </c>
      <c r="B145" s="35"/>
      <c r="C145" s="46"/>
      <c r="D145" s="48" t="s">
        <v>107</v>
      </c>
      <c r="E145" s="46" t="s">
        <v>25</v>
      </c>
      <c r="F145" s="281">
        <f>(30+12+33+19+30+28+41+67+44+14+25+22+38+43+32+10+38+19+78)+92</f>
        <v>715</v>
      </c>
      <c r="G145" s="29"/>
      <c r="H145" s="30"/>
    </row>
    <row r="146" spans="1:9" ht="12.75" customHeight="1" hidden="1">
      <c r="A146" s="132"/>
      <c r="B146" s="36"/>
      <c r="C146" s="44"/>
      <c r="D146" s="44"/>
      <c r="E146" s="44"/>
      <c r="F146" s="138"/>
      <c r="G146" s="29"/>
      <c r="H146" s="30"/>
      <c r="I146" s="50"/>
    </row>
    <row r="147" spans="1:9" ht="12.75" customHeight="1" hidden="1">
      <c r="A147" s="132"/>
      <c r="B147" s="36"/>
      <c r="C147" s="44"/>
      <c r="D147" s="44"/>
      <c r="E147" s="44"/>
      <c r="F147" s="138"/>
      <c r="G147" s="29"/>
      <c r="H147" s="30"/>
      <c r="I147" s="50"/>
    </row>
    <row r="148" spans="1:9" ht="15.75" hidden="1">
      <c r="A148" s="132"/>
      <c r="B148" s="36"/>
      <c r="C148" s="44"/>
      <c r="D148" s="44"/>
      <c r="E148" s="44"/>
      <c r="F148" s="138"/>
      <c r="G148" s="29"/>
      <c r="H148" s="30"/>
      <c r="I148" s="50"/>
    </row>
    <row r="149" spans="1:9" ht="15.75" hidden="1">
      <c r="A149" s="132"/>
      <c r="B149" s="36"/>
      <c r="C149" s="44"/>
      <c r="D149" s="44"/>
      <c r="E149" s="44"/>
      <c r="F149" s="138"/>
      <c r="G149" s="29"/>
      <c r="H149" s="30"/>
      <c r="I149" s="50"/>
    </row>
    <row r="150" spans="1:9" ht="15.75" hidden="1">
      <c r="A150" s="132"/>
      <c r="B150" s="36"/>
      <c r="C150" s="44"/>
      <c r="D150" s="44"/>
      <c r="E150" s="44"/>
      <c r="F150" s="138"/>
      <c r="G150" s="29"/>
      <c r="H150" s="30"/>
      <c r="I150" s="50"/>
    </row>
    <row r="151" spans="1:9" ht="15.75" hidden="1">
      <c r="A151" s="132"/>
      <c r="B151" s="36"/>
      <c r="C151" s="44"/>
      <c r="D151" s="44"/>
      <c r="E151" s="44"/>
      <c r="F151" s="138"/>
      <c r="G151" s="29"/>
      <c r="H151" s="30"/>
      <c r="I151" s="50"/>
    </row>
    <row r="152" spans="1:9" ht="12.75" customHeight="1" hidden="1">
      <c r="A152" s="132"/>
      <c r="B152" s="36"/>
      <c r="C152" s="44"/>
      <c r="D152" s="44"/>
      <c r="E152" s="44"/>
      <c r="F152" s="138"/>
      <c r="G152" s="29"/>
      <c r="H152" s="30"/>
      <c r="I152" s="50"/>
    </row>
    <row r="153" spans="1:9" ht="12.75" customHeight="1" hidden="1">
      <c r="A153" s="132"/>
      <c r="B153" s="36"/>
      <c r="C153" s="44"/>
      <c r="D153" s="44"/>
      <c r="E153" s="44"/>
      <c r="F153" s="138"/>
      <c r="G153" s="29"/>
      <c r="H153" s="30"/>
      <c r="I153" s="50"/>
    </row>
    <row r="154" spans="1:9" ht="12.75" customHeight="1" hidden="1">
      <c r="A154" s="132"/>
      <c r="B154" s="36"/>
      <c r="C154" s="44"/>
      <c r="D154" s="44"/>
      <c r="E154" s="44"/>
      <c r="F154" s="138"/>
      <c r="G154" s="29"/>
      <c r="H154" s="30"/>
      <c r="I154" s="50"/>
    </row>
    <row r="155" spans="1:9" ht="12.75" customHeight="1" hidden="1">
      <c r="A155" s="132"/>
      <c r="B155" s="36"/>
      <c r="C155" s="44"/>
      <c r="D155" s="44"/>
      <c r="E155" s="44"/>
      <c r="F155" s="138"/>
      <c r="G155" s="29"/>
      <c r="H155" s="30"/>
      <c r="I155" s="50"/>
    </row>
    <row r="156" spans="1:9" ht="12.75" customHeight="1" hidden="1">
      <c r="A156" s="132"/>
      <c r="B156" s="36"/>
      <c r="C156" s="44"/>
      <c r="D156" s="44"/>
      <c r="E156" s="44"/>
      <c r="F156" s="138"/>
      <c r="G156" s="29"/>
      <c r="H156" s="30"/>
      <c r="I156" s="50"/>
    </row>
    <row r="157" spans="1:9" ht="12.75" customHeight="1" hidden="1">
      <c r="A157" s="132"/>
      <c r="B157" s="36"/>
      <c r="C157" s="44"/>
      <c r="D157" s="44"/>
      <c r="E157" s="44"/>
      <c r="F157" s="138"/>
      <c r="G157" s="29"/>
      <c r="H157" s="30"/>
      <c r="I157" s="50"/>
    </row>
    <row r="158" spans="1:9" ht="12.75" customHeight="1" hidden="1">
      <c r="A158" s="132"/>
      <c r="B158" s="36"/>
      <c r="C158" s="44"/>
      <c r="D158" s="44"/>
      <c r="E158" s="44"/>
      <c r="F158" s="138"/>
      <c r="G158" s="29"/>
      <c r="H158" s="30"/>
      <c r="I158" s="50"/>
    </row>
    <row r="159" spans="1:9" ht="15.75" hidden="1">
      <c r="A159" s="132"/>
      <c r="B159" s="36"/>
      <c r="C159" s="44"/>
      <c r="D159" s="44"/>
      <c r="E159" s="44"/>
      <c r="F159" s="138"/>
      <c r="G159" s="29"/>
      <c r="H159" s="30"/>
      <c r="I159" s="50"/>
    </row>
    <row r="160" spans="1:9" ht="15.75" hidden="1">
      <c r="A160" s="132"/>
      <c r="B160" s="36"/>
      <c r="C160" s="44"/>
      <c r="D160" s="44"/>
      <c r="E160" s="44"/>
      <c r="F160" s="138"/>
      <c r="G160" s="29"/>
      <c r="H160" s="30"/>
      <c r="I160" s="50"/>
    </row>
    <row r="161" spans="1:9" ht="15.75" hidden="1">
      <c r="A161" s="132"/>
      <c r="B161" s="36"/>
      <c r="C161" s="44"/>
      <c r="D161" s="44"/>
      <c r="E161" s="44"/>
      <c r="F161" s="138"/>
      <c r="G161" s="29"/>
      <c r="H161" s="30"/>
      <c r="I161" s="50"/>
    </row>
    <row r="162" spans="1:9" ht="15.75" hidden="1">
      <c r="A162" s="132"/>
      <c r="B162" s="36"/>
      <c r="C162" s="44"/>
      <c r="D162" s="44"/>
      <c r="E162" s="44"/>
      <c r="F162" s="138"/>
      <c r="G162" s="29"/>
      <c r="H162" s="30"/>
      <c r="I162" s="50"/>
    </row>
    <row r="163" spans="1:9" ht="15.75" hidden="1">
      <c r="A163" s="132"/>
      <c r="B163" s="36"/>
      <c r="C163" s="44"/>
      <c r="D163" s="44"/>
      <c r="E163" s="44"/>
      <c r="F163" s="138"/>
      <c r="G163" s="29"/>
      <c r="H163" s="30"/>
      <c r="I163" s="50"/>
    </row>
    <row r="164" spans="1:9" ht="15.75" hidden="1">
      <c r="A164" s="132"/>
      <c r="B164" s="36"/>
      <c r="C164" s="44"/>
      <c r="D164" s="44"/>
      <c r="E164" s="44"/>
      <c r="F164" s="138"/>
      <c r="G164" s="29"/>
      <c r="H164" s="30"/>
      <c r="I164" s="50"/>
    </row>
    <row r="165" spans="1:9" ht="15.75" hidden="1">
      <c r="A165" s="132"/>
      <c r="B165" s="36"/>
      <c r="C165" s="44"/>
      <c r="D165" s="44"/>
      <c r="E165" s="44"/>
      <c r="F165" s="138"/>
      <c r="G165" s="29"/>
      <c r="H165" s="30"/>
      <c r="I165" s="50"/>
    </row>
    <row r="166" spans="1:9" ht="15.75" hidden="1">
      <c r="A166" s="132"/>
      <c r="B166" s="36"/>
      <c r="C166" s="44"/>
      <c r="D166" s="44"/>
      <c r="E166" s="44"/>
      <c r="F166" s="138"/>
      <c r="G166" s="29"/>
      <c r="H166" s="30"/>
      <c r="I166" s="50"/>
    </row>
    <row r="167" spans="1:9" ht="12.75" customHeight="1" hidden="1">
      <c r="A167" s="132"/>
      <c r="B167" s="36"/>
      <c r="C167" s="44"/>
      <c r="D167" s="44"/>
      <c r="E167" s="44"/>
      <c r="F167" s="138"/>
      <c r="G167" s="29"/>
      <c r="H167" s="30"/>
      <c r="I167" s="50"/>
    </row>
    <row r="168" spans="1:9" ht="15.75" hidden="1">
      <c r="A168" s="132"/>
      <c r="B168" s="36"/>
      <c r="C168" s="44"/>
      <c r="D168" s="44"/>
      <c r="E168" s="44"/>
      <c r="F168" s="138"/>
      <c r="G168" s="29"/>
      <c r="H168" s="30"/>
      <c r="I168" s="50"/>
    </row>
    <row r="169" spans="1:9" ht="15.75" hidden="1">
      <c r="A169" s="132"/>
      <c r="B169" s="36"/>
      <c r="C169" s="44"/>
      <c r="D169" s="44"/>
      <c r="E169" s="44"/>
      <c r="F169" s="138"/>
      <c r="G169" s="29"/>
      <c r="H169" s="30"/>
      <c r="I169" s="50"/>
    </row>
    <row r="170" spans="1:8" ht="12.75" customHeight="1" hidden="1">
      <c r="A170" s="132"/>
      <c r="B170" s="36"/>
      <c r="C170" s="44"/>
      <c r="D170" s="44"/>
      <c r="E170" s="44"/>
      <c r="F170" s="138"/>
      <c r="G170" s="51" t="s">
        <v>15</v>
      </c>
      <c r="H170" s="52" t="s">
        <v>15</v>
      </c>
    </row>
    <row r="171" spans="1:8" ht="12.75" customHeight="1" hidden="1">
      <c r="A171" s="132"/>
      <c r="B171" s="36"/>
      <c r="C171" s="44"/>
      <c r="D171" s="44"/>
      <c r="E171" s="44"/>
      <c r="F171" s="138"/>
      <c r="G171" s="41" t="s">
        <v>15</v>
      </c>
      <c r="H171" s="34" t="s">
        <v>15</v>
      </c>
    </row>
    <row r="172" spans="1:8" ht="15.75" hidden="1">
      <c r="A172" s="132"/>
      <c r="B172" s="36"/>
      <c r="C172" s="44"/>
      <c r="D172" s="44"/>
      <c r="E172" s="44"/>
      <c r="F172" s="138"/>
      <c r="G172" s="29"/>
      <c r="H172" s="30"/>
    </row>
    <row r="173" spans="1:8" ht="15.75" hidden="1">
      <c r="A173" s="132"/>
      <c r="B173" s="36"/>
      <c r="C173" s="44"/>
      <c r="D173" s="44"/>
      <c r="E173" s="44"/>
      <c r="F173" s="138"/>
      <c r="G173" s="29"/>
      <c r="H173" s="30"/>
    </row>
    <row r="174" spans="1:8" ht="12.75" customHeight="1" hidden="1">
      <c r="A174" s="132"/>
      <c r="B174" s="36"/>
      <c r="C174" s="44"/>
      <c r="D174" s="44"/>
      <c r="E174" s="44"/>
      <c r="F174" s="138"/>
      <c r="G174" s="29"/>
      <c r="H174" s="30"/>
    </row>
    <row r="175" spans="1:8" ht="15.75" hidden="1">
      <c r="A175" s="132"/>
      <c r="B175" s="36"/>
      <c r="C175" s="44"/>
      <c r="D175" s="44"/>
      <c r="E175" s="44"/>
      <c r="F175" s="138"/>
      <c r="G175" s="29"/>
      <c r="H175" s="30"/>
    </row>
    <row r="176" spans="1:8" ht="12.75" customHeight="1" hidden="1">
      <c r="A176" s="132"/>
      <c r="B176" s="36"/>
      <c r="C176" s="44"/>
      <c r="D176" s="44"/>
      <c r="E176" s="44"/>
      <c r="F176" s="138"/>
      <c r="G176" s="37"/>
      <c r="H176" s="34"/>
    </row>
    <row r="177" spans="1:8" ht="15.75" hidden="1">
      <c r="A177" s="132"/>
      <c r="B177" s="36"/>
      <c r="C177" s="44"/>
      <c r="D177" s="44"/>
      <c r="E177" s="44"/>
      <c r="F177" s="138"/>
      <c r="G177" s="29"/>
      <c r="H177" s="30"/>
    </row>
    <row r="178" spans="1:8" ht="15.75" hidden="1">
      <c r="A178" s="132"/>
      <c r="B178" s="36"/>
      <c r="C178" s="44"/>
      <c r="D178" s="44"/>
      <c r="E178" s="44"/>
      <c r="F178" s="138"/>
      <c r="G178" s="29"/>
      <c r="H178" s="30"/>
    </row>
    <row r="179" spans="1:8" ht="15.75" hidden="1">
      <c r="A179" s="132"/>
      <c r="B179" s="36"/>
      <c r="C179" s="44"/>
      <c r="D179" s="44"/>
      <c r="E179" s="44"/>
      <c r="F179" s="138"/>
      <c r="G179" s="29"/>
      <c r="H179" s="30"/>
    </row>
    <row r="180" spans="1:8" ht="12.75" customHeight="1" hidden="1">
      <c r="A180" s="132"/>
      <c r="B180" s="36"/>
      <c r="C180" s="44"/>
      <c r="D180" s="44"/>
      <c r="E180" s="44"/>
      <c r="F180" s="138"/>
      <c r="G180" s="41" t="s">
        <v>15</v>
      </c>
      <c r="H180" s="34" t="s">
        <v>15</v>
      </c>
    </row>
    <row r="181" spans="1:8" ht="15.75" hidden="1">
      <c r="A181" s="132"/>
      <c r="B181" s="36"/>
      <c r="C181" s="44"/>
      <c r="D181" s="44"/>
      <c r="E181" s="44"/>
      <c r="F181" s="138"/>
      <c r="G181" s="29"/>
      <c r="H181" s="30"/>
    </row>
    <row r="182" spans="1:8" ht="12.75" customHeight="1" hidden="1">
      <c r="A182" s="132"/>
      <c r="B182" s="36"/>
      <c r="C182" s="44"/>
      <c r="D182" s="44"/>
      <c r="E182" s="44"/>
      <c r="F182" s="138"/>
      <c r="G182" s="29"/>
      <c r="H182" s="30"/>
    </row>
    <row r="183" spans="1:8" ht="12.75" customHeight="1" hidden="1">
      <c r="A183" s="132"/>
      <c r="B183" s="36"/>
      <c r="C183" s="44"/>
      <c r="D183" s="44"/>
      <c r="E183" s="44"/>
      <c r="F183" s="138"/>
      <c r="G183" s="29"/>
      <c r="H183" s="30"/>
    </row>
    <row r="184" spans="1:8" ht="15.75" hidden="1">
      <c r="A184" s="132"/>
      <c r="B184" s="36"/>
      <c r="C184" s="44"/>
      <c r="D184" s="44"/>
      <c r="E184" s="44"/>
      <c r="F184" s="138"/>
      <c r="G184" s="29"/>
      <c r="H184" s="30"/>
    </row>
    <row r="185" spans="1:8" ht="12.75" customHeight="1" hidden="1">
      <c r="A185" s="132"/>
      <c r="B185" s="36"/>
      <c r="C185" s="44"/>
      <c r="D185" s="44"/>
      <c r="E185" s="44"/>
      <c r="F185" s="138"/>
      <c r="G185" s="29"/>
      <c r="H185" s="30"/>
    </row>
    <row r="186" spans="1:8" ht="12.75" customHeight="1" hidden="1">
      <c r="A186" s="132"/>
      <c r="B186" s="36"/>
      <c r="C186" s="44"/>
      <c r="D186" s="44"/>
      <c r="E186" s="44"/>
      <c r="F186" s="138"/>
      <c r="G186" s="29"/>
      <c r="H186" s="30"/>
    </row>
    <row r="187" spans="1:8" ht="15.75" hidden="1">
      <c r="A187" s="132"/>
      <c r="B187" s="36"/>
      <c r="C187" s="44"/>
      <c r="D187" s="44"/>
      <c r="E187" s="44"/>
      <c r="F187" s="138"/>
      <c r="G187" s="29"/>
      <c r="H187" s="30"/>
    </row>
    <row r="188" spans="1:8" ht="15.75" hidden="1">
      <c r="A188" s="132"/>
      <c r="B188" s="36"/>
      <c r="C188" s="44"/>
      <c r="D188" s="44"/>
      <c r="E188" s="44"/>
      <c r="F188" s="138"/>
      <c r="G188" s="29"/>
      <c r="H188" s="30"/>
    </row>
    <row r="189" spans="1:8" ht="12.75" customHeight="1" hidden="1">
      <c r="A189" s="132"/>
      <c r="B189" s="36"/>
      <c r="C189" s="44"/>
      <c r="D189" s="44"/>
      <c r="E189" s="44"/>
      <c r="F189" s="138"/>
      <c r="G189" s="29"/>
      <c r="H189" s="30"/>
    </row>
    <row r="190" spans="1:8" ht="15.75" hidden="1">
      <c r="A190" s="132"/>
      <c r="B190" s="36"/>
      <c r="C190" s="44"/>
      <c r="D190" s="44"/>
      <c r="E190" s="44"/>
      <c r="F190" s="138"/>
      <c r="G190" s="29"/>
      <c r="H190" s="30"/>
    </row>
    <row r="191" spans="1:8" ht="15.75" hidden="1">
      <c r="A191" s="132"/>
      <c r="B191" s="36"/>
      <c r="C191" s="44"/>
      <c r="D191" s="44"/>
      <c r="E191" s="44"/>
      <c r="F191" s="138"/>
      <c r="G191" s="29"/>
      <c r="H191" s="30"/>
    </row>
    <row r="192" spans="1:8" ht="15.75" hidden="1">
      <c r="A192" s="132"/>
      <c r="B192" s="36"/>
      <c r="C192" s="44"/>
      <c r="D192" s="44"/>
      <c r="E192" s="44"/>
      <c r="F192" s="138"/>
      <c r="G192" s="29"/>
      <c r="H192" s="30"/>
    </row>
    <row r="193" spans="1:8" ht="15.75" hidden="1">
      <c r="A193" s="132"/>
      <c r="B193" s="36"/>
      <c r="C193" s="44"/>
      <c r="D193" s="44"/>
      <c r="E193" s="44"/>
      <c r="F193" s="138"/>
      <c r="G193" s="29"/>
      <c r="H193" s="30"/>
    </row>
    <row r="194" spans="1:8" ht="12.75" customHeight="1" hidden="1">
      <c r="A194" s="132"/>
      <c r="B194" s="36"/>
      <c r="C194" s="44"/>
      <c r="D194" s="44"/>
      <c r="E194" s="44"/>
      <c r="F194" s="138"/>
      <c r="G194" s="29"/>
      <c r="H194" s="30"/>
    </row>
    <row r="195" spans="1:8" ht="12.75" customHeight="1" hidden="1">
      <c r="A195" s="132"/>
      <c r="B195" s="36"/>
      <c r="C195" s="44"/>
      <c r="D195" s="44"/>
      <c r="E195" s="44"/>
      <c r="F195" s="138"/>
      <c r="G195" s="29"/>
      <c r="H195" s="30"/>
    </row>
    <row r="196" spans="1:6" ht="12.75" customHeight="1" hidden="1">
      <c r="A196" s="132"/>
      <c r="B196" s="36"/>
      <c r="C196" s="44"/>
      <c r="D196" s="44"/>
      <c r="E196" s="44"/>
      <c r="F196" s="138"/>
    </row>
    <row r="197" spans="1:6" ht="37.5" customHeight="1">
      <c r="A197" s="112" t="s">
        <v>15</v>
      </c>
      <c r="B197" s="40" t="s">
        <v>15</v>
      </c>
      <c r="C197" s="46" t="s">
        <v>44</v>
      </c>
      <c r="D197" s="49" t="s">
        <v>45</v>
      </c>
      <c r="E197" s="20" t="s">
        <v>15</v>
      </c>
      <c r="F197" s="130" t="s">
        <v>15</v>
      </c>
    </row>
    <row r="198" spans="1:6" ht="47.25">
      <c r="A198" s="107">
        <f>A145+1</f>
        <v>52</v>
      </c>
      <c r="B198" s="35"/>
      <c r="C198" s="46"/>
      <c r="D198" s="48" t="s">
        <v>111</v>
      </c>
      <c r="E198" s="46" t="s">
        <v>24</v>
      </c>
      <c r="F198" s="281">
        <f>30+370+49</f>
        <v>449</v>
      </c>
    </row>
    <row r="199" spans="1:6" ht="12.75" customHeight="1" hidden="1">
      <c r="A199" s="132"/>
      <c r="B199" s="36"/>
      <c r="C199" s="36"/>
      <c r="D199" s="36"/>
      <c r="E199" s="36"/>
      <c r="F199" s="134"/>
    </row>
    <row r="200" spans="1:6" ht="12.75" hidden="1">
      <c r="A200" s="132"/>
      <c r="B200" s="36"/>
      <c r="C200" s="36"/>
      <c r="D200" s="36"/>
      <c r="E200" s="36"/>
      <c r="F200" s="134"/>
    </row>
    <row r="201" spans="1:6" ht="12.75" hidden="1">
      <c r="A201" s="132"/>
      <c r="B201" s="36"/>
      <c r="C201" s="36"/>
      <c r="D201" s="36"/>
      <c r="E201" s="36"/>
      <c r="F201" s="134"/>
    </row>
    <row r="202" spans="1:6" ht="12.75" hidden="1">
      <c r="A202" s="132"/>
      <c r="B202" s="36"/>
      <c r="C202" s="36"/>
      <c r="D202" s="36"/>
      <c r="E202" s="36"/>
      <c r="F202" s="134"/>
    </row>
    <row r="203" spans="1:6" ht="37.5" customHeight="1">
      <c r="A203" s="112" t="s">
        <v>15</v>
      </c>
      <c r="B203" s="40" t="s">
        <v>15</v>
      </c>
      <c r="C203" s="46" t="s">
        <v>78</v>
      </c>
      <c r="D203" s="49" t="s">
        <v>79</v>
      </c>
      <c r="E203" s="20" t="s">
        <v>15</v>
      </c>
      <c r="F203" s="217" t="s">
        <v>15</v>
      </c>
    </row>
    <row r="204" spans="1:6" ht="63">
      <c r="A204" s="242">
        <f>A198+1</f>
        <v>53</v>
      </c>
      <c r="B204" s="243"/>
      <c r="C204" s="244"/>
      <c r="D204" s="245" t="s">
        <v>115</v>
      </c>
      <c r="E204" s="246" t="s">
        <v>24</v>
      </c>
      <c r="F204" s="279">
        <f>F21</f>
        <v>438</v>
      </c>
    </row>
    <row r="205" spans="1:6" ht="47.25">
      <c r="A205" s="242">
        <f>A204+1</f>
        <v>54</v>
      </c>
      <c r="B205" s="243"/>
      <c r="C205" s="244"/>
      <c r="D205" s="245" t="s">
        <v>116</v>
      </c>
      <c r="E205" s="246" t="s">
        <v>24</v>
      </c>
      <c r="F205" s="279">
        <f>F22</f>
        <v>188</v>
      </c>
    </row>
    <row r="206" spans="1:6" ht="63">
      <c r="A206" s="242">
        <f>A205+1</f>
        <v>55</v>
      </c>
      <c r="B206" s="243"/>
      <c r="C206" s="244"/>
      <c r="D206" s="245" t="s">
        <v>112</v>
      </c>
      <c r="E206" s="246" t="s">
        <v>24</v>
      </c>
      <c r="F206" s="279">
        <f>1*(2*2)</f>
        <v>4</v>
      </c>
    </row>
    <row r="207" spans="1:6" ht="37.5" customHeight="1">
      <c r="A207" s="174" t="s">
        <v>15</v>
      </c>
      <c r="B207" s="175" t="s">
        <v>15</v>
      </c>
      <c r="C207" s="176" t="s">
        <v>46</v>
      </c>
      <c r="D207" s="177" t="s">
        <v>47</v>
      </c>
      <c r="E207" s="175" t="s">
        <v>15</v>
      </c>
      <c r="F207" s="178" t="s">
        <v>15</v>
      </c>
    </row>
    <row r="208" spans="1:6" ht="37.5" customHeight="1">
      <c r="A208" s="222" t="s">
        <v>15</v>
      </c>
      <c r="B208" s="223" t="s">
        <v>15</v>
      </c>
      <c r="C208" s="224" t="s">
        <v>86</v>
      </c>
      <c r="D208" s="225" t="s">
        <v>87</v>
      </c>
      <c r="E208" s="213" t="s">
        <v>15</v>
      </c>
      <c r="F208" s="205" t="s">
        <v>15</v>
      </c>
    </row>
    <row r="209" spans="1:6" ht="47.25">
      <c r="A209" s="162">
        <f>A206+1</f>
        <v>56</v>
      </c>
      <c r="B209" s="255"/>
      <c r="C209" s="256"/>
      <c r="D209" s="257" t="s">
        <v>108</v>
      </c>
      <c r="E209" s="163" t="s">
        <v>25</v>
      </c>
      <c r="F209" s="282">
        <f>15+10+13+15*12</f>
        <v>218</v>
      </c>
    </row>
    <row r="210" spans="1:6" ht="63">
      <c r="A210" s="162">
        <f>A209+1</f>
        <v>57</v>
      </c>
      <c r="B210" s="255"/>
      <c r="C210" s="256"/>
      <c r="D210" s="257" t="s">
        <v>211</v>
      </c>
      <c r="E210" s="163" t="s">
        <v>25</v>
      </c>
      <c r="F210" s="282">
        <f>61+8+11+8+6+20+13+6+6+8+8+8+6+8</f>
        <v>177</v>
      </c>
    </row>
    <row r="211" spans="1:6" ht="63">
      <c r="A211" s="162">
        <f>A210+1</f>
        <v>58</v>
      </c>
      <c r="B211" s="255"/>
      <c r="C211" s="256"/>
      <c r="D211" s="257" t="s">
        <v>125</v>
      </c>
      <c r="E211" s="163" t="s">
        <v>25</v>
      </c>
      <c r="F211" s="282">
        <v>25</v>
      </c>
    </row>
    <row r="212" spans="1:6" ht="47.25">
      <c r="A212" s="162">
        <f>A211+1</f>
        <v>59</v>
      </c>
      <c r="B212" s="255"/>
      <c r="C212" s="256"/>
      <c r="D212" s="257" t="s">
        <v>216</v>
      </c>
      <c r="E212" s="163" t="s">
        <v>25</v>
      </c>
      <c r="F212" s="282">
        <f>ROUND(145*7,0)</f>
        <v>1015</v>
      </c>
    </row>
    <row r="213" spans="1:6" ht="38.25" customHeight="1">
      <c r="A213" s="222" t="s">
        <v>15</v>
      </c>
      <c r="B213" s="250" t="s">
        <v>15</v>
      </c>
      <c r="C213" s="251" t="s">
        <v>48</v>
      </c>
      <c r="D213" s="252" t="s">
        <v>63</v>
      </c>
      <c r="E213" s="253" t="s">
        <v>15</v>
      </c>
      <c r="F213" s="254" t="s">
        <v>15</v>
      </c>
    </row>
    <row r="214" spans="1:6" ht="38.25" customHeight="1">
      <c r="A214" s="162">
        <f>A212+1</f>
        <v>60</v>
      </c>
      <c r="B214" s="212"/>
      <c r="C214" s="154"/>
      <c r="D214" s="248" t="s">
        <v>117</v>
      </c>
      <c r="E214" s="46" t="s">
        <v>37</v>
      </c>
      <c r="F214" s="285">
        <v>4</v>
      </c>
    </row>
    <row r="215" spans="1:6" ht="38.25" customHeight="1">
      <c r="A215" s="162">
        <f>A214+1</f>
        <v>61</v>
      </c>
      <c r="B215" s="249"/>
      <c r="C215" s="163"/>
      <c r="D215" s="156" t="s">
        <v>118</v>
      </c>
      <c r="E215" s="157" t="s">
        <v>37</v>
      </c>
      <c r="F215" s="283">
        <v>1</v>
      </c>
    </row>
    <row r="216" spans="1:6" ht="36.75" customHeight="1">
      <c r="A216" s="162">
        <f>A215+1</f>
        <v>62</v>
      </c>
      <c r="B216" s="153"/>
      <c r="C216" s="155"/>
      <c r="D216" s="156" t="s">
        <v>213</v>
      </c>
      <c r="E216" s="157" t="s">
        <v>37</v>
      </c>
      <c r="F216" s="286">
        <v>3</v>
      </c>
    </row>
    <row r="217" spans="1:6" ht="37.5" customHeight="1" thickBot="1">
      <c r="A217" s="164">
        <f>A216+1</f>
        <v>63</v>
      </c>
      <c r="B217" s="165"/>
      <c r="C217" s="166"/>
      <c r="D217" s="167" t="s">
        <v>217</v>
      </c>
      <c r="E217" s="168" t="s">
        <v>26</v>
      </c>
      <c r="F217" s="287">
        <v>44</v>
      </c>
    </row>
  </sheetData>
  <sheetProtection/>
  <mergeCells count="1">
    <mergeCell ref="E2:F2"/>
  </mergeCells>
  <printOptions/>
  <pageMargins left="0.4724409448818898" right="0.1968503937007874" top="1.0236220472440944" bottom="0.11811023622047245" header="0.5118110236220472" footer="0.5118110236220472"/>
  <pageSetup horizontalDpi="600" verticalDpi="600" orientation="portrait" paperSize="9" scale="60" r:id="rId1"/>
  <headerFooter alignWithMargins="0">
    <oddHeader>&amp;C&amp;14PRZEDMIAR ROBÓT 
Przebudowy drogi gminnej nr 350105W Kuczki Kolonia – Gózd - Karszówka
odcinek od km 0+000 do km 3+874</oddHeader>
  </headerFooter>
  <rowBreaks count="3" manualBreakCount="3">
    <brk id="43" max="7" man="1"/>
    <brk id="92" max="7" man="1"/>
    <brk id="11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387"/>
  <sheetViews>
    <sheetView zoomScaleSheetLayoutView="100" zoomScalePageLayoutView="0" workbookViewId="0" topLeftCell="A1">
      <selection activeCell="G190" sqref="G190"/>
    </sheetView>
  </sheetViews>
  <sheetFormatPr defaultColWidth="10.00390625" defaultRowHeight="12.75"/>
  <cols>
    <col min="1" max="1" width="8.375" style="53" customWidth="1"/>
    <col min="2" max="2" width="14.25390625" style="54" customWidth="1"/>
    <col min="3" max="3" width="15.875" style="55" customWidth="1"/>
    <col min="4" max="4" width="66.375" style="56" customWidth="1"/>
    <col min="5" max="5" width="18.125" style="55" customWidth="1"/>
    <col min="6" max="6" width="12.875" style="57" customWidth="1"/>
    <col min="7" max="7" width="13.375" style="58" customWidth="1"/>
    <col min="8" max="8" width="18.125" style="59" customWidth="1"/>
    <col min="9" max="9" width="16.125" style="60" customWidth="1"/>
    <col min="10" max="16384" width="10.00390625" style="60" customWidth="1"/>
  </cols>
  <sheetData>
    <row r="1" spans="1:8" s="61" customFormat="1" ht="20.25" customHeight="1">
      <c r="A1" s="95" t="s">
        <v>0</v>
      </c>
      <c r="B1" s="96" t="s">
        <v>1</v>
      </c>
      <c r="C1" s="97" t="s">
        <v>2</v>
      </c>
      <c r="D1" s="98" t="s">
        <v>3</v>
      </c>
      <c r="E1" s="293" t="s">
        <v>4</v>
      </c>
      <c r="F1" s="293"/>
      <c r="G1" s="99" t="s">
        <v>5</v>
      </c>
      <c r="H1" s="100" t="s">
        <v>6</v>
      </c>
    </row>
    <row r="2" spans="1:8" s="66" customFormat="1" ht="33.75" customHeight="1">
      <c r="A2" s="101"/>
      <c r="B2" s="7" t="s">
        <v>7</v>
      </c>
      <c r="C2" s="8" t="s">
        <v>8</v>
      </c>
      <c r="D2" s="62" t="s">
        <v>9</v>
      </c>
      <c r="E2" s="63" t="s">
        <v>10</v>
      </c>
      <c r="F2" s="64" t="s">
        <v>11</v>
      </c>
      <c r="G2" s="65" t="s">
        <v>49</v>
      </c>
      <c r="H2" s="102" t="s">
        <v>49</v>
      </c>
    </row>
    <row r="3" spans="1:8" s="70" customFormat="1" ht="15">
      <c r="A3" s="103">
        <v>1</v>
      </c>
      <c r="B3" s="67" t="s">
        <v>13</v>
      </c>
      <c r="C3" s="68">
        <v>3</v>
      </c>
      <c r="D3" s="67" t="s">
        <v>14</v>
      </c>
      <c r="E3" s="68">
        <v>5</v>
      </c>
      <c r="F3" s="68">
        <v>6</v>
      </c>
      <c r="G3" s="69">
        <v>7</v>
      </c>
      <c r="H3" s="104">
        <v>8</v>
      </c>
    </row>
    <row r="4" spans="1:8" s="70" customFormat="1" ht="37.5" customHeight="1">
      <c r="A4" s="169" t="s">
        <v>15</v>
      </c>
      <c r="B4" s="170" t="s">
        <v>16</v>
      </c>
      <c r="C4" s="171" t="s">
        <v>15</v>
      </c>
      <c r="D4" s="172" t="s">
        <v>61</v>
      </c>
      <c r="E4" s="171" t="s">
        <v>15</v>
      </c>
      <c r="F4" s="183" t="s">
        <v>15</v>
      </c>
      <c r="G4" s="184" t="s">
        <v>15</v>
      </c>
      <c r="H4" s="185" t="s">
        <v>15</v>
      </c>
    </row>
    <row r="5" spans="1:8" s="71" customFormat="1" ht="37.5" customHeight="1">
      <c r="A5" s="174" t="s">
        <v>15</v>
      </c>
      <c r="B5" s="186" t="s">
        <v>15</v>
      </c>
      <c r="C5" s="176" t="s">
        <v>17</v>
      </c>
      <c r="D5" s="177" t="s">
        <v>18</v>
      </c>
      <c r="E5" s="186" t="s">
        <v>15</v>
      </c>
      <c r="F5" s="187" t="s">
        <v>15</v>
      </c>
      <c r="G5" s="186" t="s">
        <v>15</v>
      </c>
      <c r="H5" s="188" t="s">
        <v>15</v>
      </c>
    </row>
    <row r="6" spans="1:8" s="71" customFormat="1" ht="37.5" customHeight="1">
      <c r="A6" s="105" t="s">
        <v>15</v>
      </c>
      <c r="B6" s="72" t="s">
        <v>15</v>
      </c>
      <c r="C6" s="32" t="s">
        <v>19</v>
      </c>
      <c r="D6" s="33" t="s">
        <v>20</v>
      </c>
      <c r="E6" s="72" t="s">
        <v>15</v>
      </c>
      <c r="F6" s="40" t="s">
        <v>15</v>
      </c>
      <c r="G6" s="73" t="s">
        <v>15</v>
      </c>
      <c r="H6" s="106" t="s">
        <v>15</v>
      </c>
    </row>
    <row r="7" spans="1:8" s="71" customFormat="1" ht="37.5" customHeight="1">
      <c r="A7" s="107">
        <v>1</v>
      </c>
      <c r="B7" s="74"/>
      <c r="C7" s="21"/>
      <c r="D7" s="28" t="s">
        <v>50</v>
      </c>
      <c r="E7" s="21" t="s">
        <v>21</v>
      </c>
      <c r="F7" s="47">
        <f>'Przedmiar drogowy'!F8</f>
        <v>3.87</v>
      </c>
      <c r="G7" s="199">
        <v>1423.84</v>
      </c>
      <c r="H7" s="108">
        <f>ROUND(F7*G7,2)</f>
        <v>5510.26</v>
      </c>
    </row>
    <row r="8" spans="1:8" s="71" customFormat="1" ht="12.75" customHeight="1" hidden="1">
      <c r="A8" s="109"/>
      <c r="B8" s="35"/>
      <c r="C8" s="35"/>
      <c r="D8" s="35"/>
      <c r="E8" s="35"/>
      <c r="F8" s="35"/>
      <c r="G8" s="146"/>
      <c r="H8" s="110"/>
    </row>
    <row r="9" spans="1:8" s="71" customFormat="1" ht="12.75" customHeight="1" hidden="1">
      <c r="A9" s="109"/>
      <c r="B9" s="35"/>
      <c r="C9" s="35"/>
      <c r="D9" s="35"/>
      <c r="E9" s="35"/>
      <c r="F9" s="35"/>
      <c r="G9" s="146"/>
      <c r="H9" s="110"/>
    </row>
    <row r="10" spans="1:8" s="71" customFormat="1" ht="15" hidden="1">
      <c r="A10" s="109"/>
      <c r="B10" s="35"/>
      <c r="C10" s="35"/>
      <c r="D10" s="35"/>
      <c r="E10" s="35"/>
      <c r="F10" s="35"/>
      <c r="G10" s="146"/>
      <c r="H10" s="110"/>
    </row>
    <row r="11" spans="1:8" s="71" customFormat="1" ht="15" hidden="1">
      <c r="A11" s="109"/>
      <c r="B11" s="35"/>
      <c r="C11" s="35"/>
      <c r="D11" s="35"/>
      <c r="E11" s="35"/>
      <c r="F11" s="35"/>
      <c r="G11" s="146"/>
      <c r="H11" s="110"/>
    </row>
    <row r="12" spans="1:8" s="71" customFormat="1" ht="15" hidden="1">
      <c r="A12" s="109"/>
      <c r="B12" s="35"/>
      <c r="C12" s="35"/>
      <c r="D12" s="35"/>
      <c r="E12" s="35"/>
      <c r="F12" s="35"/>
      <c r="G12" s="146"/>
      <c r="H12" s="110"/>
    </row>
    <row r="13" spans="1:8" s="71" customFormat="1" ht="15" hidden="1">
      <c r="A13" s="109"/>
      <c r="B13" s="35"/>
      <c r="C13" s="35"/>
      <c r="D13" s="35"/>
      <c r="E13" s="35"/>
      <c r="F13" s="35"/>
      <c r="G13" s="146"/>
      <c r="H13" s="110"/>
    </row>
    <row r="14" spans="1:8" s="71" customFormat="1" ht="15" hidden="1">
      <c r="A14" s="109"/>
      <c r="B14" s="35"/>
      <c r="C14" s="35"/>
      <c r="D14" s="35"/>
      <c r="E14" s="35"/>
      <c r="F14" s="35"/>
      <c r="G14" s="146"/>
      <c r="H14" s="110"/>
    </row>
    <row r="15" spans="1:8" s="71" customFormat="1" ht="15" hidden="1">
      <c r="A15" s="109"/>
      <c r="B15" s="35"/>
      <c r="C15" s="35"/>
      <c r="D15" s="35"/>
      <c r="E15" s="35"/>
      <c r="F15" s="35"/>
      <c r="G15" s="146"/>
      <c r="H15" s="110"/>
    </row>
    <row r="16" spans="1:8" s="71" customFormat="1" ht="15" hidden="1">
      <c r="A16" s="109"/>
      <c r="B16" s="35"/>
      <c r="C16" s="35"/>
      <c r="D16" s="35"/>
      <c r="E16" s="35"/>
      <c r="F16" s="35"/>
      <c r="G16" s="146"/>
      <c r="H16" s="110"/>
    </row>
    <row r="17" spans="1:8" s="71" customFormat="1" ht="15" hidden="1">
      <c r="A17" s="109"/>
      <c r="B17" s="35"/>
      <c r="C17" s="35"/>
      <c r="D17" s="35"/>
      <c r="E17" s="35"/>
      <c r="F17" s="35"/>
      <c r="G17" s="146"/>
      <c r="H17" s="110"/>
    </row>
    <row r="18" spans="1:8" s="71" customFormat="1" ht="15" hidden="1">
      <c r="A18" s="109"/>
      <c r="B18" s="35"/>
      <c r="C18" s="35"/>
      <c r="D18" s="35"/>
      <c r="E18" s="35"/>
      <c r="F18" s="35"/>
      <c r="G18" s="146"/>
      <c r="H18" s="110"/>
    </row>
    <row r="19" spans="1:8" s="71" customFormat="1" ht="15" hidden="1">
      <c r="A19" s="109"/>
      <c r="B19" s="35"/>
      <c r="C19" s="35"/>
      <c r="D19" s="35"/>
      <c r="E19" s="35"/>
      <c r="F19" s="35"/>
      <c r="G19" s="146"/>
      <c r="H19" s="110"/>
    </row>
    <row r="20" spans="1:8" s="71" customFormat="1" ht="15" hidden="1">
      <c r="A20" s="109"/>
      <c r="B20" s="35"/>
      <c r="C20" s="35"/>
      <c r="D20" s="35"/>
      <c r="E20" s="35"/>
      <c r="F20" s="35"/>
      <c r="G20" s="146"/>
      <c r="H20" s="110"/>
    </row>
    <row r="21" spans="1:8" s="71" customFormat="1" ht="15" hidden="1">
      <c r="A21" s="109"/>
      <c r="B21" s="35"/>
      <c r="C21" s="35"/>
      <c r="D21" s="35"/>
      <c r="E21" s="35"/>
      <c r="F21" s="35"/>
      <c r="G21" s="146"/>
      <c r="H21" s="110"/>
    </row>
    <row r="22" spans="1:8" s="71" customFormat="1" ht="15" hidden="1">
      <c r="A22" s="109"/>
      <c r="B22" s="35"/>
      <c r="C22" s="35"/>
      <c r="D22" s="35"/>
      <c r="E22" s="35"/>
      <c r="F22" s="35"/>
      <c r="G22" s="146"/>
      <c r="H22" s="110"/>
    </row>
    <row r="23" spans="1:8" s="71" customFormat="1" ht="15" hidden="1">
      <c r="A23" s="109"/>
      <c r="B23" s="35"/>
      <c r="C23" s="35"/>
      <c r="D23" s="35"/>
      <c r="E23" s="35"/>
      <c r="F23" s="35"/>
      <c r="G23" s="146"/>
      <c r="H23" s="110"/>
    </row>
    <row r="24" spans="1:8" s="71" customFormat="1" ht="12.75" customHeight="1" hidden="1">
      <c r="A24" s="109"/>
      <c r="B24" s="35"/>
      <c r="C24" s="35"/>
      <c r="D24" s="35"/>
      <c r="E24" s="35"/>
      <c r="F24" s="35"/>
      <c r="G24" s="146"/>
      <c r="H24" s="110"/>
    </row>
    <row r="25" spans="1:8" s="71" customFormat="1" ht="12.75" customHeight="1" hidden="1">
      <c r="A25" s="109"/>
      <c r="B25" s="35"/>
      <c r="C25" s="35"/>
      <c r="D25" s="35"/>
      <c r="E25" s="35"/>
      <c r="F25" s="35"/>
      <c r="G25" s="146"/>
      <c r="H25" s="110"/>
    </row>
    <row r="26" spans="1:8" s="71" customFormat="1" ht="12.75" customHeight="1" hidden="1">
      <c r="A26" s="109"/>
      <c r="B26" s="35"/>
      <c r="C26" s="35"/>
      <c r="D26" s="35"/>
      <c r="E26" s="35"/>
      <c r="F26" s="35"/>
      <c r="G26" s="146"/>
      <c r="H26" s="110"/>
    </row>
    <row r="27" spans="1:8" s="71" customFormat="1" ht="12.75" customHeight="1" hidden="1">
      <c r="A27" s="109"/>
      <c r="B27" s="35"/>
      <c r="C27" s="35"/>
      <c r="D27" s="35"/>
      <c r="E27" s="35"/>
      <c r="F27" s="35"/>
      <c r="G27" s="146"/>
      <c r="H27" s="110"/>
    </row>
    <row r="28" spans="1:8" s="71" customFormat="1" ht="12.75" customHeight="1" hidden="1">
      <c r="A28" s="109"/>
      <c r="B28" s="35"/>
      <c r="C28" s="35"/>
      <c r="D28" s="35"/>
      <c r="E28" s="35"/>
      <c r="F28" s="35"/>
      <c r="G28" s="146"/>
      <c r="H28" s="110"/>
    </row>
    <row r="29" spans="1:8" s="71" customFormat="1" ht="12.75" customHeight="1" hidden="1">
      <c r="A29" s="109"/>
      <c r="B29" s="35"/>
      <c r="C29" s="35"/>
      <c r="D29" s="35"/>
      <c r="E29" s="35"/>
      <c r="F29" s="35"/>
      <c r="G29" s="146"/>
      <c r="H29" s="110"/>
    </row>
    <row r="30" spans="1:8" s="71" customFormat="1" ht="12.75" customHeight="1" hidden="1">
      <c r="A30" s="109"/>
      <c r="B30" s="35"/>
      <c r="C30" s="35"/>
      <c r="D30" s="35"/>
      <c r="E30" s="35"/>
      <c r="F30" s="35"/>
      <c r="G30" s="146"/>
      <c r="H30" s="110"/>
    </row>
    <row r="31" spans="1:8" s="71" customFormat="1" ht="12.75" customHeight="1" hidden="1">
      <c r="A31" s="109"/>
      <c r="B31" s="35"/>
      <c r="C31" s="35"/>
      <c r="D31" s="35"/>
      <c r="E31" s="35"/>
      <c r="F31" s="35"/>
      <c r="G31" s="146"/>
      <c r="H31" s="110"/>
    </row>
    <row r="32" spans="1:8" s="71" customFormat="1" ht="12.75" customHeight="1" hidden="1">
      <c r="A32" s="109"/>
      <c r="B32" s="35"/>
      <c r="C32" s="35"/>
      <c r="D32" s="35"/>
      <c r="E32" s="35"/>
      <c r="F32" s="35"/>
      <c r="G32" s="146"/>
      <c r="H32" s="110"/>
    </row>
    <row r="33" spans="1:8" s="71" customFormat="1" ht="12.75" customHeight="1" hidden="1">
      <c r="A33" s="109"/>
      <c r="B33" s="35"/>
      <c r="C33" s="35"/>
      <c r="D33" s="35"/>
      <c r="E33" s="35"/>
      <c r="F33" s="35"/>
      <c r="G33" s="146"/>
      <c r="H33" s="110"/>
    </row>
    <row r="34" spans="1:8" s="71" customFormat="1" ht="15" hidden="1">
      <c r="A34" s="109"/>
      <c r="B34" s="35"/>
      <c r="C34" s="35"/>
      <c r="D34" s="35"/>
      <c r="E34" s="35"/>
      <c r="F34" s="35"/>
      <c r="G34" s="146"/>
      <c r="H34" s="110"/>
    </row>
    <row r="35" spans="1:8" s="71" customFormat="1" ht="12.75" customHeight="1" hidden="1">
      <c r="A35" s="109"/>
      <c r="B35" s="35"/>
      <c r="C35" s="35"/>
      <c r="D35" s="35"/>
      <c r="E35" s="35"/>
      <c r="F35" s="35"/>
      <c r="G35" s="146"/>
      <c r="H35" s="110"/>
    </row>
    <row r="36" spans="1:8" s="71" customFormat="1" ht="12.75" customHeight="1" hidden="1">
      <c r="A36" s="109"/>
      <c r="B36" s="35"/>
      <c r="C36" s="35"/>
      <c r="D36" s="35"/>
      <c r="E36" s="35"/>
      <c r="F36" s="35"/>
      <c r="G36" s="146"/>
      <c r="H36" s="110"/>
    </row>
    <row r="37" spans="1:8" s="71" customFormat="1" ht="12.75" customHeight="1" hidden="1">
      <c r="A37" s="109"/>
      <c r="B37" s="35"/>
      <c r="C37" s="35"/>
      <c r="D37" s="35"/>
      <c r="E37" s="35"/>
      <c r="F37" s="35"/>
      <c r="G37" s="146"/>
      <c r="H37" s="110"/>
    </row>
    <row r="38" spans="1:8" s="71" customFormat="1" ht="12.75" customHeight="1" hidden="1">
      <c r="A38" s="109"/>
      <c r="B38" s="35"/>
      <c r="C38" s="35"/>
      <c r="D38" s="35"/>
      <c r="E38" s="35"/>
      <c r="F38" s="35"/>
      <c r="G38" s="146"/>
      <c r="H38" s="110"/>
    </row>
    <row r="39" spans="1:8" s="71" customFormat="1" ht="15" hidden="1">
      <c r="A39" s="109"/>
      <c r="B39" s="35"/>
      <c r="C39" s="35"/>
      <c r="D39" s="35"/>
      <c r="E39" s="35"/>
      <c r="F39" s="35"/>
      <c r="G39" s="146"/>
      <c r="H39" s="110"/>
    </row>
    <row r="40" spans="1:8" s="71" customFormat="1" ht="15" hidden="1">
      <c r="A40" s="109"/>
      <c r="B40" s="35"/>
      <c r="C40" s="35"/>
      <c r="D40" s="35"/>
      <c r="E40" s="35"/>
      <c r="F40" s="35"/>
      <c r="G40" s="146"/>
      <c r="H40" s="110"/>
    </row>
    <row r="41" spans="1:8" s="71" customFormat="1" ht="15" hidden="1">
      <c r="A41" s="109"/>
      <c r="B41" s="35"/>
      <c r="C41" s="35"/>
      <c r="D41" s="35"/>
      <c r="E41" s="35"/>
      <c r="F41" s="35"/>
      <c r="G41" s="146"/>
      <c r="H41" s="110"/>
    </row>
    <row r="42" spans="1:8" s="71" customFormat="1" ht="15" hidden="1">
      <c r="A42" s="109"/>
      <c r="B42" s="35"/>
      <c r="C42" s="35"/>
      <c r="D42" s="35"/>
      <c r="E42" s="35"/>
      <c r="F42" s="35"/>
      <c r="G42" s="146"/>
      <c r="H42" s="110"/>
    </row>
    <row r="43" spans="1:8" s="71" customFormat="1" ht="15" hidden="1">
      <c r="A43" s="109"/>
      <c r="B43" s="35"/>
      <c r="C43" s="35"/>
      <c r="D43" s="35"/>
      <c r="E43" s="35"/>
      <c r="F43" s="35"/>
      <c r="G43" s="146"/>
      <c r="H43" s="110"/>
    </row>
    <row r="44" spans="1:8" s="71" customFormat="1" ht="12.75" customHeight="1" hidden="1">
      <c r="A44" s="109"/>
      <c r="B44" s="35"/>
      <c r="C44" s="35"/>
      <c r="D44" s="35"/>
      <c r="E44" s="35"/>
      <c r="F44" s="35"/>
      <c r="G44" s="146"/>
      <c r="H44" s="110"/>
    </row>
    <row r="45" spans="1:8" s="71" customFormat="1" ht="15" hidden="1">
      <c r="A45" s="109"/>
      <c r="B45" s="35"/>
      <c r="C45" s="35"/>
      <c r="D45" s="35"/>
      <c r="E45" s="35"/>
      <c r="F45" s="35"/>
      <c r="G45" s="146"/>
      <c r="H45" s="110"/>
    </row>
    <row r="46" spans="1:8" s="71" customFormat="1" ht="12.75" customHeight="1" hidden="1">
      <c r="A46" s="109"/>
      <c r="B46" s="35"/>
      <c r="C46" s="35"/>
      <c r="D46" s="35"/>
      <c r="E46" s="35"/>
      <c r="F46" s="35"/>
      <c r="G46" s="146"/>
      <c r="H46" s="110"/>
    </row>
    <row r="47" spans="1:8" s="71" customFormat="1" ht="12.75" customHeight="1" hidden="1">
      <c r="A47" s="109"/>
      <c r="B47" s="35"/>
      <c r="C47" s="35"/>
      <c r="D47" s="35"/>
      <c r="E47" s="35"/>
      <c r="F47" s="35"/>
      <c r="G47" s="146"/>
      <c r="H47" s="110"/>
    </row>
    <row r="48" spans="1:8" s="71" customFormat="1" ht="12.75" customHeight="1" hidden="1">
      <c r="A48" s="109"/>
      <c r="B48" s="35"/>
      <c r="C48" s="35"/>
      <c r="D48" s="35"/>
      <c r="E48" s="35"/>
      <c r="F48" s="35"/>
      <c r="G48" s="146"/>
      <c r="H48" s="110"/>
    </row>
    <row r="49" spans="1:8" s="71" customFormat="1" ht="15" hidden="1">
      <c r="A49" s="109"/>
      <c r="B49" s="35"/>
      <c r="C49" s="35"/>
      <c r="D49" s="35"/>
      <c r="E49" s="35"/>
      <c r="F49" s="35"/>
      <c r="G49" s="146"/>
      <c r="H49" s="110"/>
    </row>
    <row r="50" spans="1:8" s="71" customFormat="1" ht="15" hidden="1">
      <c r="A50" s="109"/>
      <c r="B50" s="35"/>
      <c r="C50" s="35"/>
      <c r="D50" s="35"/>
      <c r="E50" s="35"/>
      <c r="F50" s="35"/>
      <c r="G50" s="146"/>
      <c r="H50" s="110"/>
    </row>
    <row r="51" spans="1:8" s="71" customFormat="1" ht="15" hidden="1">
      <c r="A51" s="109"/>
      <c r="B51" s="35"/>
      <c r="C51" s="35"/>
      <c r="D51" s="35"/>
      <c r="E51" s="35"/>
      <c r="F51" s="35"/>
      <c r="G51" s="146"/>
      <c r="H51" s="110"/>
    </row>
    <row r="52" spans="1:8" s="71" customFormat="1" ht="15" hidden="1">
      <c r="A52" s="109"/>
      <c r="B52" s="35"/>
      <c r="C52" s="35"/>
      <c r="D52" s="35"/>
      <c r="E52" s="35"/>
      <c r="F52" s="35"/>
      <c r="G52" s="146"/>
      <c r="H52" s="110"/>
    </row>
    <row r="53" spans="1:9" s="71" customFormat="1" ht="12.75" customHeight="1" hidden="1">
      <c r="A53" s="109"/>
      <c r="B53" s="35"/>
      <c r="C53" s="35"/>
      <c r="D53" s="35"/>
      <c r="E53" s="35"/>
      <c r="F53" s="35"/>
      <c r="G53" s="146"/>
      <c r="H53" s="110"/>
      <c r="I53" s="75"/>
    </row>
    <row r="54" spans="1:8" s="71" customFormat="1" ht="12.75" customHeight="1" hidden="1">
      <c r="A54" s="109"/>
      <c r="B54" s="35"/>
      <c r="C54" s="35"/>
      <c r="D54" s="35"/>
      <c r="E54" s="35"/>
      <c r="F54" s="35"/>
      <c r="G54" s="146"/>
      <c r="H54" s="110"/>
    </row>
    <row r="55" spans="1:8" s="71" customFormat="1" ht="15" hidden="1">
      <c r="A55" s="109"/>
      <c r="B55" s="35"/>
      <c r="C55" s="35"/>
      <c r="D55" s="35"/>
      <c r="E55" s="35"/>
      <c r="F55" s="35"/>
      <c r="G55" s="146"/>
      <c r="H55" s="110"/>
    </row>
    <row r="56" spans="1:8" s="71" customFormat="1" ht="15" hidden="1">
      <c r="A56" s="109"/>
      <c r="B56" s="35"/>
      <c r="C56" s="35"/>
      <c r="D56" s="35"/>
      <c r="E56" s="35"/>
      <c r="F56" s="35"/>
      <c r="G56" s="146"/>
      <c r="H56" s="110"/>
    </row>
    <row r="57" spans="1:8" s="71" customFormat="1" ht="15" hidden="1">
      <c r="A57" s="109"/>
      <c r="B57" s="35"/>
      <c r="C57" s="35"/>
      <c r="D57" s="35"/>
      <c r="E57" s="35"/>
      <c r="F57" s="35"/>
      <c r="G57" s="146"/>
      <c r="H57" s="110"/>
    </row>
    <row r="58" spans="1:8" s="71" customFormat="1" ht="15" hidden="1">
      <c r="A58" s="109"/>
      <c r="B58" s="35"/>
      <c r="C58" s="35"/>
      <c r="D58" s="35"/>
      <c r="E58" s="35"/>
      <c r="F58" s="35"/>
      <c r="G58" s="146"/>
      <c r="H58" s="110"/>
    </row>
    <row r="59" spans="1:8" s="71" customFormat="1" ht="15" hidden="1">
      <c r="A59" s="109"/>
      <c r="B59" s="35"/>
      <c r="C59" s="35"/>
      <c r="D59" s="35"/>
      <c r="E59" s="35"/>
      <c r="F59" s="35"/>
      <c r="G59" s="146"/>
      <c r="H59" s="110"/>
    </row>
    <row r="60" spans="1:8" s="71" customFormat="1" ht="15" hidden="1">
      <c r="A60" s="109"/>
      <c r="B60" s="35"/>
      <c r="C60" s="35"/>
      <c r="D60" s="35"/>
      <c r="E60" s="35"/>
      <c r="F60" s="35"/>
      <c r="G60" s="146"/>
      <c r="H60" s="110"/>
    </row>
    <row r="61" spans="1:8" s="71" customFormat="1" ht="15" hidden="1">
      <c r="A61" s="109"/>
      <c r="B61" s="35"/>
      <c r="C61" s="35"/>
      <c r="D61" s="35"/>
      <c r="E61" s="35"/>
      <c r="F61" s="35"/>
      <c r="G61" s="146"/>
      <c r="H61" s="110"/>
    </row>
    <row r="62" spans="1:8" s="71" customFormat="1" ht="12.75" customHeight="1" hidden="1">
      <c r="A62" s="109"/>
      <c r="B62" s="35"/>
      <c r="C62" s="35"/>
      <c r="D62" s="35"/>
      <c r="E62" s="35"/>
      <c r="F62" s="35"/>
      <c r="G62" s="146"/>
      <c r="H62" s="110"/>
    </row>
    <row r="63" spans="1:8" s="71" customFormat="1" ht="15" hidden="1">
      <c r="A63" s="109"/>
      <c r="B63" s="35"/>
      <c r="C63" s="35"/>
      <c r="D63" s="35"/>
      <c r="E63" s="35"/>
      <c r="F63" s="35"/>
      <c r="G63" s="146"/>
      <c r="H63" s="110"/>
    </row>
    <row r="64" spans="1:8" s="71" customFormat="1" ht="12.75" customHeight="1" hidden="1">
      <c r="A64" s="109"/>
      <c r="B64" s="35"/>
      <c r="C64" s="35"/>
      <c r="D64" s="35"/>
      <c r="E64" s="35"/>
      <c r="F64" s="35"/>
      <c r="G64" s="146"/>
      <c r="H64" s="110"/>
    </row>
    <row r="65" spans="1:8" s="71" customFormat="1" ht="15" hidden="1">
      <c r="A65" s="109"/>
      <c r="B65" s="35"/>
      <c r="C65" s="35"/>
      <c r="D65" s="35"/>
      <c r="E65" s="35"/>
      <c r="F65" s="35"/>
      <c r="G65" s="146"/>
      <c r="H65" s="110"/>
    </row>
    <row r="66" spans="1:8" s="71" customFormat="1" ht="15" hidden="1">
      <c r="A66" s="109"/>
      <c r="B66" s="35"/>
      <c r="C66" s="35"/>
      <c r="D66" s="35"/>
      <c r="E66" s="35"/>
      <c r="F66" s="35"/>
      <c r="G66" s="146"/>
      <c r="H66" s="110"/>
    </row>
    <row r="67" spans="1:8" s="71" customFormat="1" ht="15" hidden="1">
      <c r="A67" s="109"/>
      <c r="B67" s="35"/>
      <c r="C67" s="35"/>
      <c r="D67" s="35"/>
      <c r="E67" s="35"/>
      <c r="F67" s="35"/>
      <c r="G67" s="146"/>
      <c r="H67" s="110"/>
    </row>
    <row r="68" spans="1:8" s="71" customFormat="1" ht="15" hidden="1">
      <c r="A68" s="109"/>
      <c r="B68" s="35"/>
      <c r="C68" s="35"/>
      <c r="D68" s="35"/>
      <c r="E68" s="35"/>
      <c r="F68" s="35"/>
      <c r="G68" s="146"/>
      <c r="H68" s="110"/>
    </row>
    <row r="69" spans="1:8" s="71" customFormat="1" ht="15" hidden="1">
      <c r="A69" s="109"/>
      <c r="B69" s="35"/>
      <c r="C69" s="35"/>
      <c r="D69" s="35"/>
      <c r="E69" s="35"/>
      <c r="F69" s="35"/>
      <c r="G69" s="146"/>
      <c r="H69" s="110"/>
    </row>
    <row r="70" spans="1:8" s="71" customFormat="1" ht="15" hidden="1">
      <c r="A70" s="109"/>
      <c r="B70" s="35"/>
      <c r="C70" s="35"/>
      <c r="D70" s="35"/>
      <c r="E70" s="35"/>
      <c r="F70" s="35"/>
      <c r="G70" s="146"/>
      <c r="H70" s="110"/>
    </row>
    <row r="71" spans="1:8" s="71" customFormat="1" ht="15" hidden="1">
      <c r="A71" s="109"/>
      <c r="B71" s="35"/>
      <c r="C71" s="35"/>
      <c r="D71" s="35"/>
      <c r="E71" s="35"/>
      <c r="F71" s="35"/>
      <c r="G71" s="146"/>
      <c r="H71" s="110"/>
    </row>
    <row r="72" spans="1:8" s="71" customFormat="1" ht="15" hidden="1">
      <c r="A72" s="109"/>
      <c r="B72" s="35"/>
      <c r="C72" s="35"/>
      <c r="D72" s="35"/>
      <c r="E72" s="35"/>
      <c r="F72" s="35"/>
      <c r="G72" s="146"/>
      <c r="H72" s="110"/>
    </row>
    <row r="73" spans="1:8" s="71" customFormat="1" ht="15" hidden="1">
      <c r="A73" s="109"/>
      <c r="B73" s="35"/>
      <c r="C73" s="35"/>
      <c r="D73" s="35"/>
      <c r="E73" s="35"/>
      <c r="F73" s="35"/>
      <c r="G73" s="146"/>
      <c r="H73" s="110"/>
    </row>
    <row r="74" spans="1:8" s="71" customFormat="1" ht="15" hidden="1">
      <c r="A74" s="109"/>
      <c r="B74" s="35"/>
      <c r="C74" s="35"/>
      <c r="D74" s="35"/>
      <c r="E74" s="35"/>
      <c r="F74" s="35"/>
      <c r="G74" s="146"/>
      <c r="H74" s="110"/>
    </row>
    <row r="75" spans="1:8" s="71" customFormat="1" ht="15" hidden="1">
      <c r="A75" s="109"/>
      <c r="B75" s="35"/>
      <c r="C75" s="35"/>
      <c r="D75" s="35"/>
      <c r="E75" s="35"/>
      <c r="F75" s="35"/>
      <c r="G75" s="146"/>
      <c r="H75" s="110"/>
    </row>
    <row r="76" spans="1:8" s="71" customFormat="1" ht="15" hidden="1">
      <c r="A76" s="109"/>
      <c r="B76" s="35"/>
      <c r="C76" s="35"/>
      <c r="D76" s="35"/>
      <c r="E76" s="35"/>
      <c r="F76" s="35"/>
      <c r="G76" s="146"/>
      <c r="H76" s="110"/>
    </row>
    <row r="77" spans="1:8" s="71" customFormat="1" ht="15" hidden="1">
      <c r="A77" s="109"/>
      <c r="B77" s="35"/>
      <c r="C77" s="35"/>
      <c r="D77" s="35"/>
      <c r="E77" s="35"/>
      <c r="F77" s="35"/>
      <c r="G77" s="146"/>
      <c r="H77" s="110"/>
    </row>
    <row r="78" spans="1:8" s="71" customFormat="1" ht="15" hidden="1">
      <c r="A78" s="109"/>
      <c r="B78" s="35"/>
      <c r="C78" s="35"/>
      <c r="D78" s="35"/>
      <c r="E78" s="35"/>
      <c r="F78" s="35"/>
      <c r="G78" s="146"/>
      <c r="H78" s="110"/>
    </row>
    <row r="79" spans="1:8" s="71" customFormat="1" ht="12.75" customHeight="1" hidden="1">
      <c r="A79" s="109"/>
      <c r="B79" s="35"/>
      <c r="C79" s="35"/>
      <c r="D79" s="35"/>
      <c r="E79" s="35"/>
      <c r="F79" s="35"/>
      <c r="G79" s="146"/>
      <c r="H79" s="110"/>
    </row>
    <row r="80" spans="1:8" s="71" customFormat="1" ht="12.75" customHeight="1" hidden="1">
      <c r="A80" s="109"/>
      <c r="B80" s="35"/>
      <c r="C80" s="35"/>
      <c r="D80" s="35"/>
      <c r="E80" s="35"/>
      <c r="F80" s="35"/>
      <c r="G80" s="146"/>
      <c r="H80" s="110"/>
    </row>
    <row r="81" spans="1:8" s="71" customFormat="1" ht="12.75" customHeight="1" hidden="1">
      <c r="A81" s="109"/>
      <c r="B81" s="35"/>
      <c r="C81" s="35"/>
      <c r="D81" s="35"/>
      <c r="E81" s="35"/>
      <c r="F81" s="35"/>
      <c r="G81" s="146"/>
      <c r="H81" s="110"/>
    </row>
    <row r="82" spans="1:8" s="71" customFormat="1" ht="12.75" customHeight="1" hidden="1">
      <c r="A82" s="109"/>
      <c r="B82" s="35"/>
      <c r="C82" s="35"/>
      <c r="D82" s="35"/>
      <c r="E82" s="35"/>
      <c r="F82" s="35"/>
      <c r="G82" s="146"/>
      <c r="H82" s="110"/>
    </row>
    <row r="83" spans="1:8" s="71" customFormat="1" ht="12.75" customHeight="1" hidden="1">
      <c r="A83" s="109"/>
      <c r="B83" s="35"/>
      <c r="C83" s="35"/>
      <c r="D83" s="35"/>
      <c r="E83" s="35"/>
      <c r="F83" s="35"/>
      <c r="G83" s="146"/>
      <c r="H83" s="110"/>
    </row>
    <row r="84" spans="1:8" s="71" customFormat="1" ht="12.75" customHeight="1" hidden="1">
      <c r="A84" s="109"/>
      <c r="B84" s="35"/>
      <c r="C84" s="35"/>
      <c r="D84" s="35"/>
      <c r="E84" s="35"/>
      <c r="F84" s="35"/>
      <c r="G84" s="146"/>
      <c r="H84" s="110"/>
    </row>
    <row r="85" spans="1:8" s="71" customFormat="1" ht="12.75" customHeight="1" hidden="1">
      <c r="A85" s="109"/>
      <c r="B85" s="35"/>
      <c r="C85" s="35"/>
      <c r="D85" s="35"/>
      <c r="E85" s="35"/>
      <c r="F85" s="35"/>
      <c r="G85" s="146"/>
      <c r="H85" s="110"/>
    </row>
    <row r="86" spans="1:8" s="71" customFormat="1" ht="15" hidden="1">
      <c r="A86" s="109"/>
      <c r="B86" s="35"/>
      <c r="C86" s="35"/>
      <c r="D86" s="35"/>
      <c r="E86" s="35"/>
      <c r="F86" s="35"/>
      <c r="G86" s="146"/>
      <c r="H86" s="110"/>
    </row>
    <row r="87" spans="1:8" s="71" customFormat="1" ht="15" hidden="1">
      <c r="A87" s="109"/>
      <c r="B87" s="35"/>
      <c r="C87" s="35"/>
      <c r="D87" s="35"/>
      <c r="E87" s="35"/>
      <c r="F87" s="35"/>
      <c r="G87" s="146"/>
      <c r="H87" s="110"/>
    </row>
    <row r="88" spans="1:8" s="71" customFormat="1" ht="15" hidden="1">
      <c r="A88" s="109"/>
      <c r="B88" s="35"/>
      <c r="C88" s="35"/>
      <c r="D88" s="35"/>
      <c r="E88" s="35"/>
      <c r="F88" s="35"/>
      <c r="G88" s="146"/>
      <c r="H88" s="110"/>
    </row>
    <row r="89" spans="1:8" s="71" customFormat="1" ht="37.5" customHeight="1">
      <c r="A89" s="105" t="s">
        <v>15</v>
      </c>
      <c r="B89" s="200" t="s">
        <v>15</v>
      </c>
      <c r="C89" s="46" t="s">
        <v>66</v>
      </c>
      <c r="D89" s="150" t="s">
        <v>67</v>
      </c>
      <c r="E89" s="20" t="s">
        <v>15</v>
      </c>
      <c r="F89" s="40" t="s">
        <v>15</v>
      </c>
      <c r="G89" s="73" t="s">
        <v>15</v>
      </c>
      <c r="H89" s="106" t="s">
        <v>15</v>
      </c>
    </row>
    <row r="90" spans="1:8" s="71" customFormat="1" ht="37.5" customHeight="1">
      <c r="A90" s="143">
        <f>A7+1</f>
        <v>2</v>
      </c>
      <c r="B90" s="148"/>
      <c r="C90" s="144"/>
      <c r="D90" s="149" t="s">
        <v>127</v>
      </c>
      <c r="E90" s="221" t="s">
        <v>26</v>
      </c>
      <c r="F90" s="76">
        <f>'Przedmiar drogowy'!F14</f>
        <v>7</v>
      </c>
      <c r="G90" s="247">
        <v>125.3</v>
      </c>
      <c r="H90" s="108">
        <f>ROUND(F90*G90,2)</f>
        <v>877.1</v>
      </c>
    </row>
    <row r="91" spans="1:8" s="71" customFormat="1" ht="37.5" customHeight="1">
      <c r="A91" s="105" t="s">
        <v>15</v>
      </c>
      <c r="B91" s="72" t="s">
        <v>15</v>
      </c>
      <c r="C91" s="46" t="s">
        <v>22</v>
      </c>
      <c r="D91" s="49" t="s">
        <v>23</v>
      </c>
      <c r="E91" s="20" t="s">
        <v>15</v>
      </c>
      <c r="F91" s="40" t="s">
        <v>15</v>
      </c>
      <c r="G91" s="73" t="s">
        <v>15</v>
      </c>
      <c r="H91" s="106" t="s">
        <v>15</v>
      </c>
    </row>
    <row r="92" spans="1:8" s="71" customFormat="1" ht="47.25">
      <c r="A92" s="143">
        <f>A90+1</f>
        <v>3</v>
      </c>
      <c r="B92" s="158"/>
      <c r="C92" s="158"/>
      <c r="D92" s="228" t="s">
        <v>128</v>
      </c>
      <c r="E92" s="144" t="s">
        <v>25</v>
      </c>
      <c r="F92" s="76">
        <f>'Przedmiar drogowy'!F16</f>
        <v>791</v>
      </c>
      <c r="G92" s="46">
        <v>12.39</v>
      </c>
      <c r="H92" s="108">
        <f aca="true" t="shared" si="0" ref="H92:H98">ROUND(F92*G92,2)</f>
        <v>9800.49</v>
      </c>
    </row>
    <row r="93" spans="1:8" s="71" customFormat="1" ht="47.25">
      <c r="A93" s="143">
        <f aca="true" t="shared" si="1" ref="A93:A98">A92+1</f>
        <v>4</v>
      </c>
      <c r="B93" s="158"/>
      <c r="C93" s="158"/>
      <c r="D93" s="228" t="s">
        <v>101</v>
      </c>
      <c r="E93" s="144" t="s">
        <v>25</v>
      </c>
      <c r="F93" s="76">
        <f>'Przedmiar drogowy'!F17</f>
        <v>791</v>
      </c>
      <c r="G93" s="46">
        <f>ROUND((5.9/15)*20,2)</f>
        <v>7.87</v>
      </c>
      <c r="H93" s="108">
        <f t="shared" si="0"/>
        <v>6225.17</v>
      </c>
    </row>
    <row r="94" spans="1:8" s="71" customFormat="1" ht="37.5" customHeight="1">
      <c r="A94" s="143">
        <f t="shared" si="1"/>
        <v>5</v>
      </c>
      <c r="B94" s="158"/>
      <c r="C94" s="158"/>
      <c r="D94" s="228" t="s">
        <v>129</v>
      </c>
      <c r="E94" s="144" t="s">
        <v>25</v>
      </c>
      <c r="F94" s="76">
        <f>'Przedmiar drogowy'!F18</f>
        <v>108</v>
      </c>
      <c r="G94" s="46">
        <v>16.97</v>
      </c>
      <c r="H94" s="108">
        <f t="shared" si="0"/>
        <v>1832.76</v>
      </c>
    </row>
    <row r="95" spans="1:8" s="71" customFormat="1" ht="37.5" customHeight="1">
      <c r="A95" s="107">
        <f t="shared" si="1"/>
        <v>6</v>
      </c>
      <c r="B95" s="23"/>
      <c r="C95" s="21"/>
      <c r="D95" s="24" t="s">
        <v>161</v>
      </c>
      <c r="E95" s="21" t="s">
        <v>26</v>
      </c>
      <c r="F95" s="76">
        <f>'Przedmiar drogowy'!F19</f>
        <v>13</v>
      </c>
      <c r="G95" s="247">
        <v>17.9</v>
      </c>
      <c r="H95" s="108">
        <f t="shared" si="0"/>
        <v>232.7</v>
      </c>
    </row>
    <row r="96" spans="1:8" s="71" customFormat="1" ht="37.5" customHeight="1">
      <c r="A96" s="107">
        <f>A95+1</f>
        <v>7</v>
      </c>
      <c r="B96" s="23"/>
      <c r="C96" s="21"/>
      <c r="D96" s="24" t="s">
        <v>162</v>
      </c>
      <c r="E96" s="21" t="s">
        <v>26</v>
      </c>
      <c r="F96" s="76">
        <f>'Przedmiar drogowy'!F20</f>
        <v>12</v>
      </c>
      <c r="G96" s="46">
        <v>9.58</v>
      </c>
      <c r="H96" s="108">
        <f t="shared" si="0"/>
        <v>114.96</v>
      </c>
    </row>
    <row r="97" spans="1:8" s="71" customFormat="1" ht="37.5" customHeight="1">
      <c r="A97" s="107">
        <f t="shared" si="1"/>
        <v>8</v>
      </c>
      <c r="B97" s="158"/>
      <c r="C97" s="158"/>
      <c r="D97" s="245" t="s">
        <v>130</v>
      </c>
      <c r="E97" s="144" t="s">
        <v>24</v>
      </c>
      <c r="F97" s="76">
        <f>'Przedmiar drogowy'!F21</f>
        <v>438</v>
      </c>
      <c r="G97" s="247">
        <v>6.04</v>
      </c>
      <c r="H97" s="108">
        <f t="shared" si="0"/>
        <v>2645.52</v>
      </c>
    </row>
    <row r="98" spans="1:8" s="71" customFormat="1" ht="37.5" customHeight="1">
      <c r="A98" s="107">
        <f t="shared" si="1"/>
        <v>9</v>
      </c>
      <c r="B98" s="158"/>
      <c r="C98" s="158"/>
      <c r="D98" s="245" t="s">
        <v>131</v>
      </c>
      <c r="E98" s="144" t="s">
        <v>24</v>
      </c>
      <c r="F98" s="76">
        <f>'Przedmiar drogowy'!F22</f>
        <v>188</v>
      </c>
      <c r="G98" s="46">
        <v>5.52</v>
      </c>
      <c r="H98" s="108">
        <f t="shared" si="0"/>
        <v>1037.76</v>
      </c>
    </row>
    <row r="99" spans="1:8" s="78" customFormat="1" ht="37.5" customHeight="1">
      <c r="A99" s="105" t="s">
        <v>15</v>
      </c>
      <c r="B99" s="40" t="s">
        <v>15</v>
      </c>
      <c r="C99" s="34" t="s">
        <v>15</v>
      </c>
      <c r="D99" s="77" t="s">
        <v>51</v>
      </c>
      <c r="E99" s="72" t="s">
        <v>15</v>
      </c>
      <c r="F99" s="40" t="s">
        <v>15</v>
      </c>
      <c r="G99" s="145" t="s">
        <v>15</v>
      </c>
      <c r="H99" s="111">
        <f>SUM(H7:H98)</f>
        <v>28276.719999999998</v>
      </c>
    </row>
    <row r="100" spans="1:8" ht="12.75" customHeight="1" hidden="1">
      <c r="A100" s="109"/>
      <c r="B100" s="35"/>
      <c r="C100" s="35"/>
      <c r="D100" s="35"/>
      <c r="E100" s="35"/>
      <c r="F100" s="35"/>
      <c r="G100" s="35"/>
      <c r="H100" s="110"/>
    </row>
    <row r="101" spans="1:8" ht="12.75" customHeight="1" hidden="1">
      <c r="A101" s="109"/>
      <c r="B101" s="35"/>
      <c r="C101" s="35"/>
      <c r="D101" s="35"/>
      <c r="E101" s="35"/>
      <c r="F101" s="35"/>
      <c r="G101" s="35"/>
      <c r="H101" s="110"/>
    </row>
    <row r="102" spans="1:8" ht="12.75" customHeight="1" hidden="1">
      <c r="A102" s="109"/>
      <c r="B102" s="35"/>
      <c r="C102" s="35"/>
      <c r="D102" s="35"/>
      <c r="E102" s="35"/>
      <c r="F102" s="35"/>
      <c r="G102" s="35"/>
      <c r="H102" s="110"/>
    </row>
    <row r="103" spans="1:8" ht="47.25">
      <c r="A103" s="169" t="s">
        <v>15</v>
      </c>
      <c r="B103" s="170" t="s">
        <v>34</v>
      </c>
      <c r="C103" s="171" t="s">
        <v>15</v>
      </c>
      <c r="D103" s="172" t="s">
        <v>62</v>
      </c>
      <c r="E103" s="171" t="s">
        <v>15</v>
      </c>
      <c r="F103" s="183" t="s">
        <v>15</v>
      </c>
      <c r="G103" s="184" t="s">
        <v>15</v>
      </c>
      <c r="H103" s="185" t="s">
        <v>15</v>
      </c>
    </row>
    <row r="104" spans="1:8" ht="37.5" customHeight="1">
      <c r="A104" s="174" t="s">
        <v>15</v>
      </c>
      <c r="B104" s="186" t="s">
        <v>15</v>
      </c>
      <c r="C104" s="189" t="s">
        <v>28</v>
      </c>
      <c r="D104" s="190" t="s">
        <v>29</v>
      </c>
      <c r="E104" s="191" t="s">
        <v>15</v>
      </c>
      <c r="F104" s="192" t="s">
        <v>15</v>
      </c>
      <c r="G104" s="191" t="s">
        <v>15</v>
      </c>
      <c r="H104" s="193" t="s">
        <v>15</v>
      </c>
    </row>
    <row r="105" spans="1:8" ht="37.5" customHeight="1">
      <c r="A105" s="105" t="s">
        <v>15</v>
      </c>
      <c r="B105" s="40" t="s">
        <v>15</v>
      </c>
      <c r="C105" s="32" t="s">
        <v>30</v>
      </c>
      <c r="D105" s="22" t="s">
        <v>31</v>
      </c>
      <c r="E105" s="20" t="s">
        <v>15</v>
      </c>
      <c r="F105" s="73" t="s">
        <v>15</v>
      </c>
      <c r="G105" s="72" t="s">
        <v>15</v>
      </c>
      <c r="H105" s="106" t="s">
        <v>15</v>
      </c>
    </row>
    <row r="106" spans="1:8" ht="12.75" customHeight="1" hidden="1">
      <c r="A106" s="109"/>
      <c r="B106" s="35"/>
      <c r="C106" s="35"/>
      <c r="D106" s="35"/>
      <c r="E106" s="35"/>
      <c r="F106" s="79" t="e">
        <f>#REF!</f>
        <v>#REF!</v>
      </c>
      <c r="G106" s="146"/>
      <c r="H106" s="110"/>
    </row>
    <row r="107" spans="1:8" ht="12.75" customHeight="1" hidden="1">
      <c r="A107" s="109"/>
      <c r="B107" s="35"/>
      <c r="C107" s="35"/>
      <c r="D107" s="35"/>
      <c r="E107" s="35"/>
      <c r="F107" s="79" t="e">
        <f>#REF!</f>
        <v>#REF!</v>
      </c>
      <c r="G107" s="146"/>
      <c r="H107" s="110"/>
    </row>
    <row r="108" spans="1:8" ht="12.75" customHeight="1" hidden="1">
      <c r="A108" s="107">
        <f>A107+1</f>
        <v>1</v>
      </c>
      <c r="B108" s="40"/>
      <c r="C108" s="21"/>
      <c r="D108" s="35"/>
      <c r="E108" s="35"/>
      <c r="F108" s="79" t="e">
        <f>#REF!</f>
        <v>#REF!</v>
      </c>
      <c r="G108" s="146"/>
      <c r="H108" s="110"/>
    </row>
    <row r="109" spans="1:8" ht="47.25">
      <c r="A109" s="201">
        <f>A98+1</f>
        <v>10</v>
      </c>
      <c r="B109" s="23"/>
      <c r="C109" s="21"/>
      <c r="D109" s="28" t="s">
        <v>132</v>
      </c>
      <c r="E109" s="21" t="s">
        <v>25</v>
      </c>
      <c r="F109" s="79">
        <f>'Przedmiar drogowy'!F38</f>
        <v>1873</v>
      </c>
      <c r="G109" s="47">
        <v>1.58</v>
      </c>
      <c r="H109" s="108">
        <f>ROUND(F109*G109,2)</f>
        <v>2959.34</v>
      </c>
    </row>
    <row r="110" spans="1:8" ht="37.5" customHeight="1">
      <c r="A110" s="143">
        <f>A109+1</f>
        <v>11</v>
      </c>
      <c r="B110" s="260"/>
      <c r="C110" s="260"/>
      <c r="D110" s="228" t="s">
        <v>135</v>
      </c>
      <c r="E110" s="144" t="s">
        <v>25</v>
      </c>
      <c r="F110" s="79">
        <f>'Przedmiar drogowy'!F39</f>
        <v>933</v>
      </c>
      <c r="G110" s="47">
        <v>2.09</v>
      </c>
      <c r="H110" s="108">
        <f>ROUND(F110*G110,2)</f>
        <v>1949.97</v>
      </c>
    </row>
    <row r="111" spans="1:8" ht="37.5" customHeight="1">
      <c r="A111" s="143">
        <f>A110+1</f>
        <v>12</v>
      </c>
      <c r="B111" s="260"/>
      <c r="C111" s="260"/>
      <c r="D111" s="228" t="s">
        <v>134</v>
      </c>
      <c r="E111" s="144" t="s">
        <v>25</v>
      </c>
      <c r="F111" s="79">
        <f>'Przedmiar drogowy'!F40</f>
        <v>791</v>
      </c>
      <c r="G111" s="47">
        <v>2.09</v>
      </c>
      <c r="H111" s="108">
        <f>ROUND(F111*G111,2)</f>
        <v>1653.19</v>
      </c>
    </row>
    <row r="112" spans="1:8" ht="37.5" customHeight="1">
      <c r="A112" s="143">
        <f>A111+1</f>
        <v>13</v>
      </c>
      <c r="B112" s="260"/>
      <c r="C112" s="260"/>
      <c r="D112" s="228" t="s">
        <v>133</v>
      </c>
      <c r="E112" s="144" t="s">
        <v>25</v>
      </c>
      <c r="F112" s="79">
        <f>'Przedmiar drogowy'!F41</f>
        <v>149</v>
      </c>
      <c r="G112" s="47">
        <v>2.41</v>
      </c>
      <c r="H112" s="108">
        <f>ROUND(F112*G112,2)</f>
        <v>359.09</v>
      </c>
    </row>
    <row r="113" spans="1:8" ht="37.5" customHeight="1">
      <c r="A113" s="222" t="s">
        <v>15</v>
      </c>
      <c r="B113" s="40" t="s">
        <v>15</v>
      </c>
      <c r="C113" s="21" t="s">
        <v>104</v>
      </c>
      <c r="D113" s="22" t="s">
        <v>105</v>
      </c>
      <c r="E113" s="20" t="s">
        <v>15</v>
      </c>
      <c r="F113" s="73" t="s">
        <v>15</v>
      </c>
      <c r="G113" s="73" t="s">
        <v>15</v>
      </c>
      <c r="H113" s="106" t="s">
        <v>15</v>
      </c>
    </row>
    <row r="114" spans="1:8" ht="37.5" customHeight="1">
      <c r="A114" s="201">
        <f>A112+1</f>
        <v>14</v>
      </c>
      <c r="B114" s="23"/>
      <c r="C114" s="21"/>
      <c r="D114" s="24" t="s">
        <v>136</v>
      </c>
      <c r="E114" s="144" t="s">
        <v>25</v>
      </c>
      <c r="F114" s="79">
        <f>'Przedmiar drogowy'!F43</f>
        <v>933</v>
      </c>
      <c r="G114" s="47">
        <v>4.05</v>
      </c>
      <c r="H114" s="108">
        <f>ROUND(F114*G114,2)</f>
        <v>3778.65</v>
      </c>
    </row>
    <row r="115" spans="1:8" ht="37.5" customHeight="1">
      <c r="A115" s="112" t="s">
        <v>15</v>
      </c>
      <c r="B115" s="40" t="s">
        <v>15</v>
      </c>
      <c r="C115" s="21" t="s">
        <v>68</v>
      </c>
      <c r="D115" s="22" t="s">
        <v>69</v>
      </c>
      <c r="E115" s="20" t="s">
        <v>15</v>
      </c>
      <c r="F115" s="73" t="s">
        <v>15</v>
      </c>
      <c r="G115" s="73" t="s">
        <v>15</v>
      </c>
      <c r="H115" s="106" t="s">
        <v>15</v>
      </c>
    </row>
    <row r="116" spans="1:8" ht="37.5" customHeight="1">
      <c r="A116" s="201">
        <f>A114+1</f>
        <v>15</v>
      </c>
      <c r="B116" s="23"/>
      <c r="C116" s="21"/>
      <c r="D116" s="24" t="s">
        <v>70</v>
      </c>
      <c r="E116" s="21" t="s">
        <v>25</v>
      </c>
      <c r="F116" s="79">
        <f>'Przedmiar drogowy'!F45</f>
        <v>940</v>
      </c>
      <c r="G116" s="47">
        <v>1.05</v>
      </c>
      <c r="H116" s="108">
        <f>ROUND(F116*G116,2)</f>
        <v>987</v>
      </c>
    </row>
    <row r="117" spans="1:8" ht="37.5" customHeight="1">
      <c r="A117" s="201">
        <f>A116+1</f>
        <v>16</v>
      </c>
      <c r="B117" s="23"/>
      <c r="C117" s="21"/>
      <c r="D117" s="24" t="s">
        <v>71</v>
      </c>
      <c r="E117" s="21" t="s">
        <v>25</v>
      </c>
      <c r="F117" s="79">
        <f>'Przedmiar drogowy'!F46</f>
        <v>39900</v>
      </c>
      <c r="G117" s="47">
        <v>0.4</v>
      </c>
      <c r="H117" s="108">
        <f>ROUND(F117*G117,2)</f>
        <v>15960</v>
      </c>
    </row>
    <row r="118" spans="1:8" ht="37.5" customHeight="1">
      <c r="A118" s="201">
        <f>A117+1</f>
        <v>17</v>
      </c>
      <c r="B118" s="23"/>
      <c r="C118" s="21"/>
      <c r="D118" s="24" t="s">
        <v>72</v>
      </c>
      <c r="E118" s="21" t="s">
        <v>25</v>
      </c>
      <c r="F118" s="79">
        <f>'Przedmiar drogowy'!F47</f>
        <v>940</v>
      </c>
      <c r="G118" s="47">
        <v>1.01</v>
      </c>
      <c r="H118" s="108">
        <f>ROUND(F118*G118,2)</f>
        <v>949.4</v>
      </c>
    </row>
    <row r="119" spans="1:8" ht="37.5" customHeight="1">
      <c r="A119" s="201">
        <f>A118+1</f>
        <v>18</v>
      </c>
      <c r="B119" s="23"/>
      <c r="C119" s="21"/>
      <c r="D119" s="24" t="s">
        <v>73</v>
      </c>
      <c r="E119" s="21" t="s">
        <v>25</v>
      </c>
      <c r="F119" s="79">
        <f>'Przedmiar drogowy'!F48</f>
        <v>39900</v>
      </c>
      <c r="G119" s="47">
        <v>0.68</v>
      </c>
      <c r="H119" s="108">
        <f>ROUND(F119*G119,2)</f>
        <v>27132</v>
      </c>
    </row>
    <row r="120" spans="1:8" ht="37.5" customHeight="1">
      <c r="A120" s="105" t="s">
        <v>15</v>
      </c>
      <c r="B120" s="40" t="s">
        <v>15</v>
      </c>
      <c r="C120" s="32" t="s">
        <v>32</v>
      </c>
      <c r="D120" s="22" t="s">
        <v>33</v>
      </c>
      <c r="E120" s="20" t="s">
        <v>15</v>
      </c>
      <c r="F120" s="73" t="s">
        <v>15</v>
      </c>
      <c r="G120" s="73" t="s">
        <v>15</v>
      </c>
      <c r="H120" s="106" t="s">
        <v>15</v>
      </c>
    </row>
    <row r="121" spans="1:8" ht="12.75" customHeight="1" hidden="1">
      <c r="A121" s="109"/>
      <c r="B121" s="35"/>
      <c r="C121" s="35"/>
      <c r="D121" s="35"/>
      <c r="E121" s="35"/>
      <c r="F121" s="79" t="e">
        <f>#REF!</f>
        <v>#REF!</v>
      </c>
      <c r="G121" s="146"/>
      <c r="H121" s="110"/>
    </row>
    <row r="122" spans="1:8" ht="12.75" customHeight="1" hidden="1">
      <c r="A122" s="109"/>
      <c r="B122" s="35"/>
      <c r="C122" s="35"/>
      <c r="D122" s="35"/>
      <c r="E122" s="35"/>
      <c r="F122" s="79" t="e">
        <f>#REF!</f>
        <v>#REF!</v>
      </c>
      <c r="G122" s="146"/>
      <c r="H122" s="110"/>
    </row>
    <row r="123" spans="1:8" ht="12.75" customHeight="1" hidden="1">
      <c r="A123" s="109"/>
      <c r="B123" s="35"/>
      <c r="C123" s="35"/>
      <c r="D123" s="35"/>
      <c r="E123" s="35"/>
      <c r="F123" s="79" t="e">
        <f>#REF!</f>
        <v>#REF!</v>
      </c>
      <c r="G123" s="146"/>
      <c r="H123" s="110"/>
    </row>
    <row r="124" spans="1:8" ht="12.75" customHeight="1" hidden="1">
      <c r="A124" s="109"/>
      <c r="B124" s="35"/>
      <c r="C124" s="35"/>
      <c r="D124" s="35"/>
      <c r="E124" s="35"/>
      <c r="F124" s="79" t="e">
        <f>#REF!</f>
        <v>#REF!</v>
      </c>
      <c r="G124" s="146"/>
      <c r="H124" s="110"/>
    </row>
    <row r="125" spans="1:8" ht="12.75" customHeight="1" hidden="1">
      <c r="A125" s="109"/>
      <c r="B125" s="35"/>
      <c r="C125" s="35"/>
      <c r="D125" s="35"/>
      <c r="E125" s="35"/>
      <c r="F125" s="79" t="e">
        <f>#REF!</f>
        <v>#REF!</v>
      </c>
      <c r="G125" s="146"/>
      <c r="H125" s="110"/>
    </row>
    <row r="126" spans="1:8" ht="12.75" customHeight="1" hidden="1">
      <c r="A126" s="109"/>
      <c r="B126" s="35"/>
      <c r="C126" s="35"/>
      <c r="D126" s="35"/>
      <c r="E126" s="35"/>
      <c r="F126" s="79" t="e">
        <f>#REF!</f>
        <v>#REF!</v>
      </c>
      <c r="G126" s="146"/>
      <c r="H126" s="110"/>
    </row>
    <row r="127" spans="1:8" ht="12.75" customHeight="1" hidden="1">
      <c r="A127" s="109"/>
      <c r="B127" s="35"/>
      <c r="C127" s="35"/>
      <c r="D127" s="35"/>
      <c r="E127" s="35"/>
      <c r="F127" s="79" t="e">
        <f>#REF!</f>
        <v>#REF!</v>
      </c>
      <c r="G127" s="146"/>
      <c r="H127" s="110"/>
    </row>
    <row r="128" spans="1:8" ht="15.75" hidden="1">
      <c r="A128" s="109"/>
      <c r="B128" s="35"/>
      <c r="C128" s="35"/>
      <c r="D128" s="35"/>
      <c r="E128" s="35"/>
      <c r="F128" s="79" t="e">
        <f>#REF!</f>
        <v>#REF!</v>
      </c>
      <c r="G128" s="146"/>
      <c r="H128" s="110"/>
    </row>
    <row r="129" spans="1:8" ht="37.5" customHeight="1">
      <c r="A129" s="201">
        <f>A119+1</f>
        <v>19</v>
      </c>
      <c r="B129" s="23"/>
      <c r="C129" s="21"/>
      <c r="D129" s="43" t="s">
        <v>137</v>
      </c>
      <c r="E129" s="32" t="s">
        <v>25</v>
      </c>
      <c r="F129" s="79">
        <f>'Przedmiar drogowy'!F59</f>
        <v>940</v>
      </c>
      <c r="G129" s="47">
        <v>23.3</v>
      </c>
      <c r="H129" s="108">
        <f>ROUND(F129*G129,2)</f>
        <v>21902</v>
      </c>
    </row>
    <row r="130" spans="1:8" ht="37.5" customHeight="1">
      <c r="A130" s="107">
        <f>A129+1</f>
        <v>20</v>
      </c>
      <c r="B130" s="23"/>
      <c r="C130" s="21"/>
      <c r="D130" s="43" t="s">
        <v>80</v>
      </c>
      <c r="E130" s="32" t="s">
        <v>25</v>
      </c>
      <c r="F130" s="79">
        <f>'Przedmiar drogowy'!F60</f>
        <v>218</v>
      </c>
      <c r="G130" s="47">
        <v>18.07</v>
      </c>
      <c r="H130" s="108">
        <f>ROUND(F130*G130,2)</f>
        <v>3939.26</v>
      </c>
    </row>
    <row r="131" spans="1:8" ht="37.5" customHeight="1">
      <c r="A131" s="107">
        <f>A130+1</f>
        <v>21</v>
      </c>
      <c r="B131" s="23"/>
      <c r="C131" s="21"/>
      <c r="D131" s="43" t="s">
        <v>81</v>
      </c>
      <c r="E131" s="32" t="s">
        <v>25</v>
      </c>
      <c r="F131" s="79">
        <f>'Przedmiar drogowy'!F61</f>
        <v>715</v>
      </c>
      <c r="G131" s="47">
        <v>11.42</v>
      </c>
      <c r="H131" s="108">
        <f>ROUND(F131*G131,2)</f>
        <v>8165.3</v>
      </c>
    </row>
    <row r="132" spans="1:8" ht="37.5" customHeight="1">
      <c r="A132" s="105" t="s">
        <v>15</v>
      </c>
      <c r="B132" s="40" t="s">
        <v>15</v>
      </c>
      <c r="C132" s="40" t="s">
        <v>15</v>
      </c>
      <c r="D132" s="77" t="s">
        <v>52</v>
      </c>
      <c r="E132" s="72" t="s">
        <v>15</v>
      </c>
      <c r="F132" s="31" t="s">
        <v>15</v>
      </c>
      <c r="G132" s="72" t="s">
        <v>15</v>
      </c>
      <c r="H132" s="111">
        <f>SUM(H106:H131)</f>
        <v>89735.2</v>
      </c>
    </row>
    <row r="133" spans="1:8" ht="37.5" customHeight="1">
      <c r="A133" s="174" t="s">
        <v>15</v>
      </c>
      <c r="B133" s="186" t="s">
        <v>15</v>
      </c>
      <c r="C133" s="176" t="s">
        <v>35</v>
      </c>
      <c r="D133" s="177" t="s">
        <v>36</v>
      </c>
      <c r="E133" s="186" t="s">
        <v>15</v>
      </c>
      <c r="F133" s="187" t="s">
        <v>15</v>
      </c>
      <c r="G133" s="186" t="s">
        <v>15</v>
      </c>
      <c r="H133" s="188" t="s">
        <v>15</v>
      </c>
    </row>
    <row r="134" spans="1:8" ht="15.75" hidden="1">
      <c r="A134" s="109"/>
      <c r="B134" s="35"/>
      <c r="C134" s="35"/>
      <c r="D134" s="44"/>
      <c r="E134" s="44"/>
      <c r="F134" s="80" t="e">
        <f>#REF!</f>
        <v>#REF!</v>
      </c>
      <c r="G134" s="147"/>
      <c r="H134" s="114" t="e">
        <f aca="true" t="shared" si="2" ref="H134:H143">F134*G134</f>
        <v>#REF!</v>
      </c>
    </row>
    <row r="135" spans="1:8" ht="12.75" customHeight="1" hidden="1">
      <c r="A135" s="109"/>
      <c r="B135" s="35"/>
      <c r="C135" s="35"/>
      <c r="D135" s="44"/>
      <c r="E135" s="44"/>
      <c r="F135" s="80" t="e">
        <f>#REF!</f>
        <v>#REF!</v>
      </c>
      <c r="G135" s="147"/>
      <c r="H135" s="114" t="e">
        <f t="shared" si="2"/>
        <v>#REF!</v>
      </c>
    </row>
    <row r="136" spans="1:8" ht="12.75" customHeight="1" hidden="1">
      <c r="A136" s="109"/>
      <c r="B136" s="35"/>
      <c r="C136" s="35"/>
      <c r="D136" s="44"/>
      <c r="E136" s="44"/>
      <c r="F136" s="80" t="e">
        <f>#REF!</f>
        <v>#REF!</v>
      </c>
      <c r="G136" s="147"/>
      <c r="H136" s="114" t="e">
        <f t="shared" si="2"/>
        <v>#REF!</v>
      </c>
    </row>
    <row r="137" spans="1:8" ht="12.75" customHeight="1" hidden="1">
      <c r="A137" s="109"/>
      <c r="B137" s="35"/>
      <c r="C137" s="35"/>
      <c r="D137" s="44"/>
      <c r="E137" s="44"/>
      <c r="F137" s="80" t="e">
        <f>#REF!</f>
        <v>#REF!</v>
      </c>
      <c r="G137" s="147"/>
      <c r="H137" s="114" t="e">
        <f t="shared" si="2"/>
        <v>#REF!</v>
      </c>
    </row>
    <row r="138" spans="1:8" ht="12.75" customHeight="1" hidden="1">
      <c r="A138" s="109"/>
      <c r="B138" s="35"/>
      <c r="C138" s="35"/>
      <c r="D138" s="44"/>
      <c r="E138" s="44"/>
      <c r="F138" s="80" t="e">
        <f>#REF!</f>
        <v>#REF!</v>
      </c>
      <c r="G138" s="147"/>
      <c r="H138" s="114" t="e">
        <f t="shared" si="2"/>
        <v>#REF!</v>
      </c>
    </row>
    <row r="139" spans="1:8" ht="12.75" customHeight="1" hidden="1">
      <c r="A139" s="109"/>
      <c r="B139" s="35"/>
      <c r="C139" s="35"/>
      <c r="D139" s="44"/>
      <c r="E139" s="44"/>
      <c r="F139" s="80" t="e">
        <f>#REF!</f>
        <v>#REF!</v>
      </c>
      <c r="G139" s="147"/>
      <c r="H139" s="114" t="e">
        <f t="shared" si="2"/>
        <v>#REF!</v>
      </c>
    </row>
    <row r="140" spans="1:8" ht="12.75" customHeight="1" hidden="1">
      <c r="A140" s="109"/>
      <c r="B140" s="35"/>
      <c r="C140" s="35"/>
      <c r="D140" s="44"/>
      <c r="E140" s="44"/>
      <c r="F140" s="80" t="e">
        <f>#REF!</f>
        <v>#REF!</v>
      </c>
      <c r="G140" s="147"/>
      <c r="H140" s="114" t="e">
        <f t="shared" si="2"/>
        <v>#REF!</v>
      </c>
    </row>
    <row r="141" spans="1:8" ht="12.75" customHeight="1" hidden="1">
      <c r="A141" s="109"/>
      <c r="B141" s="35"/>
      <c r="C141" s="35"/>
      <c r="D141" s="44"/>
      <c r="E141" s="44"/>
      <c r="F141" s="80" t="e">
        <f>#REF!</f>
        <v>#REF!</v>
      </c>
      <c r="G141" s="147"/>
      <c r="H141" s="114" t="e">
        <f t="shared" si="2"/>
        <v>#REF!</v>
      </c>
    </row>
    <row r="142" spans="1:8" ht="12.75" customHeight="1" hidden="1">
      <c r="A142" s="109"/>
      <c r="B142" s="35"/>
      <c r="C142" s="35"/>
      <c r="D142" s="44"/>
      <c r="E142" s="44"/>
      <c r="F142" s="80" t="e">
        <f>#REF!</f>
        <v>#REF!</v>
      </c>
      <c r="G142" s="147"/>
      <c r="H142" s="114" t="e">
        <f t="shared" si="2"/>
        <v>#REF!</v>
      </c>
    </row>
    <row r="143" spans="1:8" ht="12.75" customHeight="1" hidden="1">
      <c r="A143" s="109"/>
      <c r="B143" s="35"/>
      <c r="C143" s="35"/>
      <c r="D143" s="44"/>
      <c r="E143" s="44"/>
      <c r="F143" s="80" t="e">
        <f>#REF!</f>
        <v>#REF!</v>
      </c>
      <c r="G143" s="147"/>
      <c r="H143" s="114" t="e">
        <f t="shared" si="2"/>
        <v>#REF!</v>
      </c>
    </row>
    <row r="144" spans="1:8" ht="12.75" customHeight="1" hidden="1">
      <c r="A144" s="107" t="e">
        <f>#REF!+1</f>
        <v>#REF!</v>
      </c>
      <c r="B144" s="35"/>
      <c r="C144" s="35"/>
      <c r="D144" s="35"/>
      <c r="E144" s="35"/>
      <c r="F144" s="35"/>
      <c r="G144" s="146"/>
      <c r="H144" s="110"/>
    </row>
    <row r="145" spans="1:8" ht="37.5" customHeight="1">
      <c r="A145" s="112" t="s">
        <v>15</v>
      </c>
      <c r="B145" s="40" t="s">
        <v>15</v>
      </c>
      <c r="C145" s="21" t="s">
        <v>64</v>
      </c>
      <c r="D145" s="22" t="s">
        <v>65</v>
      </c>
      <c r="E145" s="20" t="s">
        <v>15</v>
      </c>
      <c r="F145" s="73" t="s">
        <v>15</v>
      </c>
      <c r="G145" s="73" t="s">
        <v>15</v>
      </c>
      <c r="H145" s="106" t="s">
        <v>15</v>
      </c>
    </row>
    <row r="146" spans="1:8" ht="37.5" customHeight="1">
      <c r="A146" s="107">
        <f>A131+1</f>
        <v>22</v>
      </c>
      <c r="B146" s="40"/>
      <c r="C146" s="21"/>
      <c r="D146" s="24" t="s">
        <v>82</v>
      </c>
      <c r="E146" s="21" t="s">
        <v>25</v>
      </c>
      <c r="F146" s="76">
        <f>'Przedmiar drogowy'!F81</f>
        <v>19763</v>
      </c>
      <c r="G146" s="198">
        <v>25.92</v>
      </c>
      <c r="H146" s="114">
        <f>ROUND(F146*G146,2)</f>
        <v>512256.96</v>
      </c>
    </row>
    <row r="147" spans="1:8" ht="37.5" customHeight="1">
      <c r="A147" s="107">
        <f>A146+1</f>
        <v>23</v>
      </c>
      <c r="B147" s="40"/>
      <c r="C147" s="21"/>
      <c r="D147" s="24" t="s">
        <v>138</v>
      </c>
      <c r="E147" s="21" t="s">
        <v>25</v>
      </c>
      <c r="F147" s="76">
        <f>'Przedmiar drogowy'!F82</f>
        <v>940</v>
      </c>
      <c r="G147" s="198">
        <v>23.54</v>
      </c>
      <c r="H147" s="114">
        <f>ROUND(F147*G147,2)</f>
        <v>22127.6</v>
      </c>
    </row>
    <row r="148" spans="1:8" ht="63">
      <c r="A148" s="143">
        <f>A147+1</f>
        <v>24</v>
      </c>
      <c r="B148" s="241"/>
      <c r="C148" s="144"/>
      <c r="D148" s="149" t="s">
        <v>218</v>
      </c>
      <c r="E148" s="144" t="s">
        <v>94</v>
      </c>
      <c r="F148" s="76">
        <f>'Przedmiar drogowy'!F83</f>
        <v>2318</v>
      </c>
      <c r="G148" s="198">
        <v>229.74</v>
      </c>
      <c r="H148" s="114">
        <f>ROUND(F148*G148,2)</f>
        <v>532537.32</v>
      </c>
    </row>
    <row r="149" spans="1:8" ht="63">
      <c r="A149" s="143">
        <f>A148+1</f>
        <v>25</v>
      </c>
      <c r="B149" s="239"/>
      <c r="C149" s="158"/>
      <c r="D149" s="228" t="s">
        <v>139</v>
      </c>
      <c r="E149" s="240" t="s">
        <v>94</v>
      </c>
      <c r="F149" s="76">
        <f>'Przedmiar drogowy'!F84</f>
        <v>108</v>
      </c>
      <c r="G149" s="198">
        <v>229.74</v>
      </c>
      <c r="H149" s="114">
        <f>ROUND(F149*G149,2)</f>
        <v>24811.92</v>
      </c>
    </row>
    <row r="150" spans="1:8" ht="37.5" customHeight="1">
      <c r="A150" s="229" t="s">
        <v>15</v>
      </c>
      <c r="B150" s="212" t="s">
        <v>15</v>
      </c>
      <c r="C150" s="144" t="s">
        <v>90</v>
      </c>
      <c r="D150" s="230" t="s">
        <v>91</v>
      </c>
      <c r="E150" s="231" t="s">
        <v>15</v>
      </c>
      <c r="F150" s="73" t="s">
        <v>15</v>
      </c>
      <c r="G150" s="73" t="s">
        <v>15</v>
      </c>
      <c r="H150" s="106" t="s">
        <v>15</v>
      </c>
    </row>
    <row r="151" spans="1:8" ht="37.5" customHeight="1">
      <c r="A151" s="232">
        <f>A149+1</f>
        <v>26</v>
      </c>
      <c r="B151" s="212"/>
      <c r="C151" s="144"/>
      <c r="D151" s="233" t="s">
        <v>219</v>
      </c>
      <c r="E151" s="144" t="s">
        <v>25</v>
      </c>
      <c r="F151" s="76">
        <f>'Przedmiar drogowy'!F86</f>
        <v>320</v>
      </c>
      <c r="G151" s="198">
        <v>10.7</v>
      </c>
      <c r="H151" s="114">
        <f>ROUND(F151*G151,2)</f>
        <v>3424</v>
      </c>
    </row>
    <row r="152" spans="1:8" ht="37.5" customHeight="1">
      <c r="A152" s="105" t="s">
        <v>15</v>
      </c>
      <c r="B152" s="31" t="s">
        <v>15</v>
      </c>
      <c r="C152" s="31" t="s">
        <v>15</v>
      </c>
      <c r="D152" s="77" t="s">
        <v>53</v>
      </c>
      <c r="E152" s="34" t="s">
        <v>15</v>
      </c>
      <c r="F152" s="31" t="s">
        <v>15</v>
      </c>
      <c r="G152" s="72" t="s">
        <v>15</v>
      </c>
      <c r="H152" s="111">
        <f>SUM(H146:H151)</f>
        <v>1095157.7999999998</v>
      </c>
    </row>
    <row r="153" spans="1:9" ht="12.75" customHeight="1" hidden="1">
      <c r="A153" s="109"/>
      <c r="B153" s="35"/>
      <c r="C153" s="35"/>
      <c r="D153" s="35"/>
      <c r="E153" s="35"/>
      <c r="F153" s="35"/>
      <c r="G153" s="35"/>
      <c r="H153" s="110"/>
      <c r="I153" s="81"/>
    </row>
    <row r="154" spans="1:9" ht="12.75" customHeight="1" hidden="1">
      <c r="A154" s="109"/>
      <c r="B154" s="35"/>
      <c r="C154" s="35"/>
      <c r="D154" s="35"/>
      <c r="E154" s="35"/>
      <c r="F154" s="35"/>
      <c r="G154" s="35"/>
      <c r="H154" s="110"/>
      <c r="I154" s="81"/>
    </row>
    <row r="155" spans="1:9" ht="12.75" customHeight="1" hidden="1">
      <c r="A155" s="109"/>
      <c r="B155" s="35"/>
      <c r="C155" s="35"/>
      <c r="D155" s="35"/>
      <c r="E155" s="35"/>
      <c r="F155" s="35"/>
      <c r="G155" s="35"/>
      <c r="H155" s="110"/>
      <c r="I155" s="81"/>
    </row>
    <row r="156" spans="1:9" ht="12.75" customHeight="1" hidden="1">
      <c r="A156" s="109"/>
      <c r="B156" s="35"/>
      <c r="C156" s="35"/>
      <c r="D156" s="35"/>
      <c r="E156" s="35"/>
      <c r="F156" s="35"/>
      <c r="G156" s="35"/>
      <c r="H156" s="110"/>
      <c r="I156" s="81"/>
    </row>
    <row r="157" spans="1:9" ht="12.75" customHeight="1" hidden="1">
      <c r="A157" s="109"/>
      <c r="B157" s="35"/>
      <c r="C157" s="35"/>
      <c r="D157" s="35"/>
      <c r="E157" s="35"/>
      <c r="F157" s="35"/>
      <c r="G157" s="35"/>
      <c r="H157" s="110"/>
      <c r="I157" s="81"/>
    </row>
    <row r="158" spans="1:9" ht="12.75" customHeight="1" hidden="1">
      <c r="A158" s="109"/>
      <c r="B158" s="35"/>
      <c r="C158" s="35"/>
      <c r="D158" s="35"/>
      <c r="E158" s="35"/>
      <c r="F158" s="35"/>
      <c r="G158" s="35"/>
      <c r="H158" s="110"/>
      <c r="I158" s="81"/>
    </row>
    <row r="159" spans="1:9" ht="12.75" customHeight="1" hidden="1">
      <c r="A159" s="109"/>
      <c r="B159" s="35"/>
      <c r="C159" s="35"/>
      <c r="D159" s="35"/>
      <c r="E159" s="35"/>
      <c r="F159" s="35"/>
      <c r="G159" s="35"/>
      <c r="H159" s="110"/>
      <c r="I159" s="81"/>
    </row>
    <row r="160" spans="1:9" ht="37.5" customHeight="1">
      <c r="A160" s="206" t="s">
        <v>15</v>
      </c>
      <c r="B160" s="175" t="s">
        <v>15</v>
      </c>
      <c r="C160" s="207" t="s">
        <v>74</v>
      </c>
      <c r="D160" s="208" t="s">
        <v>75</v>
      </c>
      <c r="E160" s="209" t="s">
        <v>15</v>
      </c>
      <c r="F160" s="187" t="s">
        <v>15</v>
      </c>
      <c r="G160" s="186" t="s">
        <v>15</v>
      </c>
      <c r="H160" s="188" t="s">
        <v>15</v>
      </c>
      <c r="I160" s="81"/>
    </row>
    <row r="161" spans="1:9" ht="37.5" customHeight="1">
      <c r="A161" s="211" t="s">
        <v>15</v>
      </c>
      <c r="B161" s="212" t="s">
        <v>15</v>
      </c>
      <c r="C161" s="144" t="s">
        <v>76</v>
      </c>
      <c r="D161" s="150" t="s">
        <v>77</v>
      </c>
      <c r="E161" s="213" t="s">
        <v>15</v>
      </c>
      <c r="F161" s="73" t="s">
        <v>15</v>
      </c>
      <c r="G161" s="73" t="s">
        <v>15</v>
      </c>
      <c r="H161" s="106" t="s">
        <v>15</v>
      </c>
      <c r="I161" s="81"/>
    </row>
    <row r="162" spans="1:9" ht="47.25">
      <c r="A162" s="143">
        <f>A151+1</f>
        <v>27</v>
      </c>
      <c r="B162" s="212"/>
      <c r="C162" s="144"/>
      <c r="D162" s="215" t="s">
        <v>140</v>
      </c>
      <c r="E162" s="216" t="s">
        <v>25</v>
      </c>
      <c r="F162" s="76">
        <f>'Przedmiar drogowy'!F89</f>
        <v>2</v>
      </c>
      <c r="G162" s="198">
        <v>73.77</v>
      </c>
      <c r="H162" s="114">
        <f>ROUND(F162*G162,2)</f>
        <v>147.54</v>
      </c>
      <c r="I162" s="81"/>
    </row>
    <row r="163" spans="1:9" ht="37.5" customHeight="1">
      <c r="A163" s="234" t="s">
        <v>15</v>
      </c>
      <c r="B163" s="235" t="s">
        <v>15</v>
      </c>
      <c r="C163" s="219" t="s">
        <v>95</v>
      </c>
      <c r="D163" s="236" t="s">
        <v>96</v>
      </c>
      <c r="E163" s="237" t="s">
        <v>15</v>
      </c>
      <c r="F163" s="73" t="s">
        <v>15</v>
      </c>
      <c r="G163" s="73" t="s">
        <v>15</v>
      </c>
      <c r="H163" s="106" t="s">
        <v>15</v>
      </c>
      <c r="I163" s="81"/>
    </row>
    <row r="164" spans="1:9" ht="37.5" customHeight="1">
      <c r="A164" s="143">
        <f>A162+1</f>
        <v>28</v>
      </c>
      <c r="B164" s="148"/>
      <c r="C164" s="144"/>
      <c r="D164" s="149" t="s">
        <v>142</v>
      </c>
      <c r="E164" s="144" t="s">
        <v>24</v>
      </c>
      <c r="F164" s="76">
        <f>'Przedmiar drogowy'!F91</f>
        <v>175</v>
      </c>
      <c r="G164" s="198">
        <v>200</v>
      </c>
      <c r="H164" s="114">
        <f>ROUND(F164*G164,2)</f>
        <v>35000</v>
      </c>
      <c r="I164" s="81"/>
    </row>
    <row r="165" spans="1:9" ht="37.5" customHeight="1">
      <c r="A165" s="218">
        <f>A164+1</f>
        <v>29</v>
      </c>
      <c r="B165" s="220"/>
      <c r="C165" s="219"/>
      <c r="D165" s="149" t="s">
        <v>141</v>
      </c>
      <c r="E165" s="144" t="s">
        <v>26</v>
      </c>
      <c r="F165" s="76">
        <f>'Przedmiar drogowy'!F92</f>
        <v>50</v>
      </c>
      <c r="G165" s="198">
        <v>375</v>
      </c>
      <c r="H165" s="114">
        <f>ROUND(F165*G165,2)</f>
        <v>18750</v>
      </c>
      <c r="I165" s="81"/>
    </row>
    <row r="166" spans="1:9" ht="37.5" customHeight="1">
      <c r="A166" s="211" t="s">
        <v>15</v>
      </c>
      <c r="B166" s="212" t="s">
        <v>15</v>
      </c>
      <c r="C166" s="144" t="s">
        <v>88</v>
      </c>
      <c r="D166" s="150" t="s">
        <v>89</v>
      </c>
      <c r="E166" s="226" t="s">
        <v>15</v>
      </c>
      <c r="F166" s="73" t="s">
        <v>15</v>
      </c>
      <c r="G166" s="73" t="s">
        <v>15</v>
      </c>
      <c r="H166" s="106" t="s">
        <v>15</v>
      </c>
      <c r="I166" s="81"/>
    </row>
    <row r="167" spans="1:9" ht="37.5" customHeight="1">
      <c r="A167" s="227">
        <f>A165+1</f>
        <v>30</v>
      </c>
      <c r="B167" s="158"/>
      <c r="C167" s="144"/>
      <c r="D167" s="149" t="s">
        <v>97</v>
      </c>
      <c r="E167" s="144" t="s">
        <v>25</v>
      </c>
      <c r="F167" s="76">
        <f>'Przedmiar drogowy'!F94</f>
        <v>4860</v>
      </c>
      <c r="G167" s="198">
        <v>14.56</v>
      </c>
      <c r="H167" s="114">
        <f>ROUND(F167*G167,2)</f>
        <v>70761.6</v>
      </c>
      <c r="I167" s="81"/>
    </row>
    <row r="168" spans="1:9" ht="37.5" customHeight="1">
      <c r="A168" s="218">
        <f>A167+1</f>
        <v>31</v>
      </c>
      <c r="B168" s="158"/>
      <c r="C168" s="144"/>
      <c r="D168" s="149" t="s">
        <v>143</v>
      </c>
      <c r="E168" s="144" t="s">
        <v>25</v>
      </c>
      <c r="F168" s="76">
        <f>'Przedmiar drogowy'!F95</f>
        <v>6480</v>
      </c>
      <c r="G168" s="198">
        <v>7.04</v>
      </c>
      <c r="H168" s="114">
        <f>ROUND(F168*G168,2)</f>
        <v>45619.2</v>
      </c>
      <c r="I168" s="81"/>
    </row>
    <row r="169" spans="1:9" ht="37.5" customHeight="1">
      <c r="A169" s="218">
        <f>A168+1</f>
        <v>32</v>
      </c>
      <c r="B169" s="158"/>
      <c r="C169" s="144"/>
      <c r="D169" s="149" t="s">
        <v>144</v>
      </c>
      <c r="E169" s="144" t="s">
        <v>27</v>
      </c>
      <c r="F169" s="76">
        <f>'Przedmiar drogowy'!F96</f>
        <v>486</v>
      </c>
      <c r="G169" s="198">
        <v>50.35</v>
      </c>
      <c r="H169" s="114">
        <f>ROUND(F169*G169,2)</f>
        <v>24470.1</v>
      </c>
      <c r="I169" s="81"/>
    </row>
    <row r="170" spans="1:9" ht="37.5" customHeight="1">
      <c r="A170" s="234" t="s">
        <v>15</v>
      </c>
      <c r="B170" s="235" t="s">
        <v>15</v>
      </c>
      <c r="C170" s="219" t="s">
        <v>92</v>
      </c>
      <c r="D170" s="236" t="s">
        <v>93</v>
      </c>
      <c r="E170" s="237" t="s">
        <v>15</v>
      </c>
      <c r="F170" s="73" t="s">
        <v>15</v>
      </c>
      <c r="G170" s="73" t="s">
        <v>15</v>
      </c>
      <c r="H170" s="106" t="s">
        <v>15</v>
      </c>
      <c r="I170" s="81"/>
    </row>
    <row r="171" spans="1:9" ht="37.5" customHeight="1">
      <c r="A171" s="218">
        <f>A169+1</f>
        <v>33</v>
      </c>
      <c r="B171" s="220"/>
      <c r="C171" s="219"/>
      <c r="D171" s="238" t="s">
        <v>154</v>
      </c>
      <c r="E171" s="219" t="s">
        <v>24</v>
      </c>
      <c r="F171" s="76">
        <f>'Przedmiar drogowy'!F98</f>
        <v>2833</v>
      </c>
      <c r="G171" s="198">
        <v>7.14</v>
      </c>
      <c r="H171" s="114">
        <f>ROUND(F171*G171,2)</f>
        <v>20227.62</v>
      </c>
      <c r="I171" s="81"/>
    </row>
    <row r="172" spans="1:9" ht="37.5" customHeight="1">
      <c r="A172" s="218">
        <f>A171+1</f>
        <v>34</v>
      </c>
      <c r="B172" s="220"/>
      <c r="C172" s="219"/>
      <c r="D172" s="238" t="s">
        <v>155</v>
      </c>
      <c r="E172" s="219" t="s">
        <v>24</v>
      </c>
      <c r="F172" s="76">
        <f>'Przedmiar drogowy'!F99</f>
        <v>76</v>
      </c>
      <c r="G172" s="198">
        <v>17.49</v>
      </c>
      <c r="H172" s="114">
        <f>ROUND(F172*G172,2)</f>
        <v>1329.24</v>
      </c>
      <c r="I172" s="81"/>
    </row>
    <row r="173" spans="1:9" ht="37.5" customHeight="1">
      <c r="A173" s="218">
        <f>A172+1</f>
        <v>35</v>
      </c>
      <c r="B173" s="220"/>
      <c r="C173" s="219"/>
      <c r="D173" s="238" t="s">
        <v>98</v>
      </c>
      <c r="E173" s="219" t="s">
        <v>24</v>
      </c>
      <c r="F173" s="76">
        <f>'Przedmiar drogowy'!F100</f>
        <v>57</v>
      </c>
      <c r="G173" s="198">
        <v>75.68</v>
      </c>
      <c r="H173" s="114">
        <f>ROUND(F173*G173,2)</f>
        <v>4313.76</v>
      </c>
      <c r="I173" s="81"/>
    </row>
    <row r="174" spans="1:9" ht="37.5" customHeight="1">
      <c r="A174" s="105" t="s">
        <v>15</v>
      </c>
      <c r="B174" s="31" t="s">
        <v>15</v>
      </c>
      <c r="C174" s="31" t="s">
        <v>15</v>
      </c>
      <c r="D174" s="77" t="s">
        <v>83</v>
      </c>
      <c r="E174" s="34" t="s">
        <v>15</v>
      </c>
      <c r="F174" s="31" t="s">
        <v>15</v>
      </c>
      <c r="G174" s="72" t="s">
        <v>15</v>
      </c>
      <c r="H174" s="111">
        <f>SUM(H162:H173)</f>
        <v>220619.06000000003</v>
      </c>
      <c r="I174" s="81"/>
    </row>
    <row r="175" spans="1:9" ht="37.5" customHeight="1">
      <c r="A175" s="174" t="s">
        <v>15</v>
      </c>
      <c r="B175" s="175" t="s">
        <v>15</v>
      </c>
      <c r="C175" s="176" t="s">
        <v>156</v>
      </c>
      <c r="D175" s="177" t="s">
        <v>157</v>
      </c>
      <c r="E175" s="175" t="s">
        <v>15</v>
      </c>
      <c r="F175" s="187" t="s">
        <v>15</v>
      </c>
      <c r="G175" s="186" t="s">
        <v>15</v>
      </c>
      <c r="H175" s="188" t="s">
        <v>15</v>
      </c>
      <c r="I175" s="81"/>
    </row>
    <row r="176" spans="1:9" ht="37.5" customHeight="1">
      <c r="A176" s="261" t="s">
        <v>15</v>
      </c>
      <c r="B176" s="40" t="s">
        <v>15</v>
      </c>
      <c r="C176" s="32" t="s">
        <v>174</v>
      </c>
      <c r="D176" s="22" t="s">
        <v>175</v>
      </c>
      <c r="E176" s="20" t="s">
        <v>15</v>
      </c>
      <c r="F176" s="20" t="s">
        <v>15</v>
      </c>
      <c r="G176" s="73" t="s">
        <v>15</v>
      </c>
      <c r="H176" s="106" t="s">
        <v>15</v>
      </c>
      <c r="I176" s="81"/>
    </row>
    <row r="177" spans="1:9" ht="37.5" customHeight="1">
      <c r="A177" s="263">
        <f>A173+1</f>
        <v>36</v>
      </c>
      <c r="B177" s="262"/>
      <c r="C177" s="32"/>
      <c r="D177" s="269" t="s">
        <v>177</v>
      </c>
      <c r="E177" s="144" t="s">
        <v>25</v>
      </c>
      <c r="F177" s="76">
        <f>'Przedmiar drogowy'!F103</f>
        <v>3</v>
      </c>
      <c r="G177" s="198">
        <v>63.23</v>
      </c>
      <c r="H177" s="114">
        <f>ROUND(F177*G177,2)</f>
        <v>189.69</v>
      </c>
      <c r="I177" s="81"/>
    </row>
    <row r="178" spans="1:9" ht="37.5" customHeight="1">
      <c r="A178" s="261" t="s">
        <v>15</v>
      </c>
      <c r="B178" s="40" t="s">
        <v>15</v>
      </c>
      <c r="C178" s="32" t="s">
        <v>158</v>
      </c>
      <c r="D178" s="22" t="s">
        <v>159</v>
      </c>
      <c r="E178" s="20" t="s">
        <v>15</v>
      </c>
      <c r="F178" s="20" t="s">
        <v>15</v>
      </c>
      <c r="G178" s="73" t="s">
        <v>15</v>
      </c>
      <c r="H178" s="106" t="s">
        <v>15</v>
      </c>
      <c r="I178" s="81"/>
    </row>
    <row r="179" spans="1:9" ht="37.5" customHeight="1">
      <c r="A179" s="263">
        <f>A177+1</f>
        <v>37</v>
      </c>
      <c r="B179" s="262"/>
      <c r="C179" s="32"/>
      <c r="D179" s="28" t="s">
        <v>164</v>
      </c>
      <c r="E179" s="47" t="s">
        <v>37</v>
      </c>
      <c r="F179" s="76">
        <f>'Przedmiar drogowy'!F105</f>
        <v>27</v>
      </c>
      <c r="G179" s="198">
        <v>217.84</v>
      </c>
      <c r="H179" s="114">
        <f aca="true" t="shared" si="3" ref="H179:H188">ROUND(F179*G179,2)</f>
        <v>5881.68</v>
      </c>
      <c r="I179" s="81"/>
    </row>
    <row r="180" spans="1:9" ht="37.5" customHeight="1">
      <c r="A180" s="107">
        <f>A179+1</f>
        <v>38</v>
      </c>
      <c r="B180" s="153"/>
      <c r="C180" s="154"/>
      <c r="D180" s="28" t="s">
        <v>165</v>
      </c>
      <c r="E180" s="47" t="s">
        <v>37</v>
      </c>
      <c r="F180" s="76">
        <f>'Przedmiar drogowy'!F106</f>
        <v>4</v>
      </c>
      <c r="G180" s="198">
        <v>92.86</v>
      </c>
      <c r="H180" s="114">
        <f t="shared" si="3"/>
        <v>371.44</v>
      </c>
      <c r="I180" s="81"/>
    </row>
    <row r="181" spans="1:9" ht="37.5" customHeight="1">
      <c r="A181" s="107">
        <f aca="true" t="shared" si="4" ref="A181:A188">A180+1</f>
        <v>39</v>
      </c>
      <c r="B181" s="262"/>
      <c r="C181" s="32"/>
      <c r="D181" s="28" t="s">
        <v>221</v>
      </c>
      <c r="E181" s="47" t="s">
        <v>37</v>
      </c>
      <c r="F181" s="76">
        <f>'Przedmiar drogowy'!F107</f>
        <v>11</v>
      </c>
      <c r="G181" s="198">
        <v>79.7</v>
      </c>
      <c r="H181" s="114">
        <f t="shared" si="3"/>
        <v>876.7</v>
      </c>
      <c r="I181" s="81"/>
    </row>
    <row r="182" spans="1:9" ht="37.5" customHeight="1">
      <c r="A182" s="107">
        <f>A181+1</f>
        <v>40</v>
      </c>
      <c r="B182" s="153"/>
      <c r="C182" s="154"/>
      <c r="D182" s="28" t="s">
        <v>222</v>
      </c>
      <c r="E182" s="47" t="s">
        <v>37</v>
      </c>
      <c r="F182" s="76">
        <f>'Przedmiar drogowy'!F108</f>
        <v>1</v>
      </c>
      <c r="G182" s="198">
        <v>147.51</v>
      </c>
      <c r="H182" s="114">
        <f>ROUND(F182*G182,2)</f>
        <v>147.51</v>
      </c>
      <c r="I182" s="81"/>
    </row>
    <row r="183" spans="1:9" ht="37.5" customHeight="1">
      <c r="A183" s="107">
        <f>A182+1</f>
        <v>41</v>
      </c>
      <c r="B183" s="262"/>
      <c r="C183" s="32"/>
      <c r="D183" s="28" t="s">
        <v>223</v>
      </c>
      <c r="E183" s="47" t="s">
        <v>37</v>
      </c>
      <c r="F183" s="76">
        <f>'Przedmiar drogowy'!F109</f>
        <v>5</v>
      </c>
      <c r="G183" s="198">
        <v>102.98</v>
      </c>
      <c r="H183" s="114">
        <f t="shared" si="3"/>
        <v>514.9</v>
      </c>
      <c r="I183" s="81"/>
    </row>
    <row r="184" spans="1:9" ht="37.5" customHeight="1">
      <c r="A184" s="107">
        <f t="shared" si="4"/>
        <v>42</v>
      </c>
      <c r="B184" s="153"/>
      <c r="C184" s="154"/>
      <c r="D184" s="28" t="s">
        <v>166</v>
      </c>
      <c r="E184" s="47" t="s">
        <v>37</v>
      </c>
      <c r="F184" s="76">
        <f>'Przedmiar drogowy'!F110</f>
        <v>4</v>
      </c>
      <c r="G184" s="198">
        <v>117.14</v>
      </c>
      <c r="H184" s="114">
        <f t="shared" si="3"/>
        <v>468.56</v>
      </c>
      <c r="I184" s="81"/>
    </row>
    <row r="185" spans="1:9" ht="37.5" customHeight="1">
      <c r="A185" s="107">
        <f t="shared" si="4"/>
        <v>43</v>
      </c>
      <c r="B185" s="262"/>
      <c r="C185" s="32"/>
      <c r="D185" s="28" t="s">
        <v>167</v>
      </c>
      <c r="E185" s="47" t="s">
        <v>37</v>
      </c>
      <c r="F185" s="76">
        <f>'Przedmiar drogowy'!F111</f>
        <v>6</v>
      </c>
      <c r="G185" s="198">
        <f>ROUND(135*1.2,2)</f>
        <v>162</v>
      </c>
      <c r="H185" s="114">
        <f t="shared" si="3"/>
        <v>972</v>
      </c>
      <c r="I185" s="81"/>
    </row>
    <row r="186" spans="1:9" ht="37.5" customHeight="1">
      <c r="A186" s="107">
        <f t="shared" si="4"/>
        <v>44</v>
      </c>
      <c r="B186" s="262"/>
      <c r="C186" s="32"/>
      <c r="D186" s="28" t="s">
        <v>168</v>
      </c>
      <c r="E186" s="47" t="s">
        <v>37</v>
      </c>
      <c r="F186" s="76">
        <f>'Przedmiar drogowy'!F112</f>
        <v>2</v>
      </c>
      <c r="G186" s="198">
        <f>ROUND(135*1.2,2)</f>
        <v>162</v>
      </c>
      <c r="H186" s="114">
        <f t="shared" si="3"/>
        <v>324</v>
      </c>
      <c r="I186" s="81"/>
    </row>
    <row r="187" spans="1:9" ht="37.5" customHeight="1">
      <c r="A187" s="107">
        <f t="shared" si="4"/>
        <v>45</v>
      </c>
      <c r="B187" s="264"/>
      <c r="C187" s="154"/>
      <c r="D187" s="228" t="s">
        <v>169</v>
      </c>
      <c r="E187" s="265" t="s">
        <v>37</v>
      </c>
      <c r="F187" s="76">
        <f>'Przedmiar drogowy'!F113</f>
        <v>6</v>
      </c>
      <c r="G187" s="198">
        <f>ROUND(45*1.2,2)</f>
        <v>54</v>
      </c>
      <c r="H187" s="114">
        <f t="shared" si="3"/>
        <v>324</v>
      </c>
      <c r="I187" s="81"/>
    </row>
    <row r="188" spans="1:9" ht="37.5" customHeight="1">
      <c r="A188" s="107">
        <f t="shared" si="4"/>
        <v>46</v>
      </c>
      <c r="B188" s="153"/>
      <c r="C188" s="154"/>
      <c r="D188" s="28" t="s">
        <v>173</v>
      </c>
      <c r="E188" s="47" t="s">
        <v>160</v>
      </c>
      <c r="F188" s="76">
        <f>'Przedmiar drogowy'!F114</f>
        <v>4</v>
      </c>
      <c r="G188" s="198">
        <f>ROUND(154+128.62,2)</f>
        <v>282.62</v>
      </c>
      <c r="H188" s="114">
        <f t="shared" si="3"/>
        <v>1130.48</v>
      </c>
      <c r="I188" s="81"/>
    </row>
    <row r="189" spans="1:9" ht="37.5" customHeight="1">
      <c r="A189" s="266" t="s">
        <v>15</v>
      </c>
      <c r="B189" s="212" t="s">
        <v>15</v>
      </c>
      <c r="C189" s="154" t="s">
        <v>170</v>
      </c>
      <c r="D189" s="150" t="s">
        <v>171</v>
      </c>
      <c r="E189" s="213" t="s">
        <v>15</v>
      </c>
      <c r="F189" s="20" t="s">
        <v>15</v>
      </c>
      <c r="G189" s="73" t="s">
        <v>15</v>
      </c>
      <c r="H189" s="106" t="s">
        <v>15</v>
      </c>
      <c r="I189" s="81"/>
    </row>
    <row r="190" spans="1:9" ht="37.5" customHeight="1">
      <c r="A190" s="268">
        <f>A188+1</f>
        <v>47</v>
      </c>
      <c r="B190" s="264"/>
      <c r="C190" s="154"/>
      <c r="D190" s="228" t="s">
        <v>172</v>
      </c>
      <c r="E190" s="265" t="s">
        <v>24</v>
      </c>
      <c r="F190" s="79">
        <f>'Przedmiar drogowy'!F116</f>
        <v>90</v>
      </c>
      <c r="G190" s="47">
        <v>161.39</v>
      </c>
      <c r="H190" s="113">
        <f>ROUND(F190*G190,2)</f>
        <v>14525.1</v>
      </c>
      <c r="I190" s="81"/>
    </row>
    <row r="191" spans="1:9" ht="37.5" customHeight="1">
      <c r="A191" s="276">
        <f>A190+1</f>
        <v>48</v>
      </c>
      <c r="B191" s="264"/>
      <c r="C191" s="154"/>
      <c r="D191" s="228" t="s">
        <v>220</v>
      </c>
      <c r="E191" s="265" t="s">
        <v>24</v>
      </c>
      <c r="F191" s="79">
        <f>'Przedmiar drogowy'!F117</f>
        <v>14</v>
      </c>
      <c r="G191" s="47">
        <v>130.16</v>
      </c>
      <c r="H191" s="113">
        <f>ROUND(F191*G191,2)</f>
        <v>1822.24</v>
      </c>
      <c r="I191" s="81"/>
    </row>
    <row r="192" spans="1:9" ht="37.5" customHeight="1">
      <c r="A192" s="105" t="s">
        <v>15</v>
      </c>
      <c r="B192" s="31" t="s">
        <v>15</v>
      </c>
      <c r="C192" s="31" t="s">
        <v>15</v>
      </c>
      <c r="D192" s="77" t="s">
        <v>163</v>
      </c>
      <c r="E192" s="34" t="s">
        <v>15</v>
      </c>
      <c r="F192" s="31" t="s">
        <v>15</v>
      </c>
      <c r="G192" s="72" t="s">
        <v>15</v>
      </c>
      <c r="H192" s="111">
        <f>SUM(H177:H191)</f>
        <v>27548.3</v>
      </c>
      <c r="I192" s="81"/>
    </row>
    <row r="193" spans="1:9" ht="37.5" customHeight="1">
      <c r="A193" s="174" t="s">
        <v>15</v>
      </c>
      <c r="B193" s="175" t="s">
        <v>15</v>
      </c>
      <c r="C193" s="176" t="s">
        <v>38</v>
      </c>
      <c r="D193" s="177" t="s">
        <v>39</v>
      </c>
      <c r="E193" s="175" t="s">
        <v>15</v>
      </c>
      <c r="F193" s="187" t="s">
        <v>15</v>
      </c>
      <c r="G193" s="186" t="s">
        <v>15</v>
      </c>
      <c r="H193" s="188" t="s">
        <v>15</v>
      </c>
      <c r="I193" s="81"/>
    </row>
    <row r="194" spans="1:9" ht="37.5" customHeight="1">
      <c r="A194" s="105" t="s">
        <v>15</v>
      </c>
      <c r="B194" s="31" t="s">
        <v>15</v>
      </c>
      <c r="C194" s="21" t="s">
        <v>40</v>
      </c>
      <c r="D194" s="22" t="s">
        <v>41</v>
      </c>
      <c r="E194" s="20" t="s">
        <v>15</v>
      </c>
      <c r="F194" s="20" t="s">
        <v>15</v>
      </c>
      <c r="G194" s="73" t="s">
        <v>15</v>
      </c>
      <c r="H194" s="106" t="s">
        <v>15</v>
      </c>
      <c r="I194" s="81"/>
    </row>
    <row r="195" spans="1:9" ht="47.25">
      <c r="A195" s="201">
        <f>A191+1</f>
        <v>49</v>
      </c>
      <c r="B195" s="35"/>
      <c r="C195" s="21"/>
      <c r="D195" s="24" t="s">
        <v>84</v>
      </c>
      <c r="E195" s="21" t="s">
        <v>24</v>
      </c>
      <c r="F195" s="79">
        <f>'Przedmiar drogowy'!F134</f>
        <v>449</v>
      </c>
      <c r="G195" s="47">
        <v>54.89</v>
      </c>
      <c r="H195" s="113">
        <f>ROUND(F195*G195,2)</f>
        <v>24645.61</v>
      </c>
      <c r="I195" s="81"/>
    </row>
    <row r="196" spans="1:9" ht="47.25">
      <c r="A196" s="107">
        <f>A195+1</f>
        <v>50</v>
      </c>
      <c r="B196" s="40"/>
      <c r="C196" s="21"/>
      <c r="D196" s="257" t="s">
        <v>150</v>
      </c>
      <c r="E196" s="163" t="s">
        <v>24</v>
      </c>
      <c r="F196" s="83">
        <f>'Przedmiar drogowy'!F143</f>
        <v>69</v>
      </c>
      <c r="G196" s="47">
        <f>ROUND(54.89/2,2)</f>
        <v>27.45</v>
      </c>
      <c r="H196" s="113">
        <f>ROUND(F196*G196,2)</f>
        <v>1894.05</v>
      </c>
      <c r="I196" s="81"/>
    </row>
    <row r="197" spans="1:9" ht="39" customHeight="1">
      <c r="A197" s="112" t="s">
        <v>15</v>
      </c>
      <c r="B197" s="40" t="s">
        <v>15</v>
      </c>
      <c r="C197" s="46" t="s">
        <v>42</v>
      </c>
      <c r="D197" s="49" t="s">
        <v>43</v>
      </c>
      <c r="E197" s="20" t="s">
        <v>15</v>
      </c>
      <c r="F197" s="20" t="s">
        <v>15</v>
      </c>
      <c r="G197" s="73" t="s">
        <v>15</v>
      </c>
      <c r="H197" s="106" t="s">
        <v>15</v>
      </c>
      <c r="I197" s="81"/>
    </row>
    <row r="198" spans="1:9" ht="37.5" customHeight="1">
      <c r="A198" s="107">
        <f>A196+1</f>
        <v>51</v>
      </c>
      <c r="B198" s="40"/>
      <c r="C198" s="46"/>
      <c r="D198" s="48" t="s">
        <v>85</v>
      </c>
      <c r="E198" s="46" t="s">
        <v>25</v>
      </c>
      <c r="F198" s="79">
        <f>'Przedmiar drogowy'!F145</f>
        <v>715</v>
      </c>
      <c r="G198" s="47">
        <v>61.03</v>
      </c>
      <c r="H198" s="113">
        <f>ROUND(F198*G198,2)</f>
        <v>43636.45</v>
      </c>
      <c r="I198" s="81"/>
    </row>
    <row r="199" spans="1:9" ht="37.5" customHeight="1">
      <c r="A199" s="105" t="s">
        <v>15</v>
      </c>
      <c r="B199" s="31" t="s">
        <v>15</v>
      </c>
      <c r="C199" s="46" t="s">
        <v>44</v>
      </c>
      <c r="D199" s="49" t="s">
        <v>45</v>
      </c>
      <c r="E199" s="20" t="s">
        <v>15</v>
      </c>
      <c r="F199" s="20" t="s">
        <v>15</v>
      </c>
      <c r="G199" s="73" t="s">
        <v>15</v>
      </c>
      <c r="H199" s="106" t="s">
        <v>15</v>
      </c>
      <c r="I199" s="81"/>
    </row>
    <row r="200" spans="1:9" ht="37.5" customHeight="1">
      <c r="A200" s="115">
        <f>A198+1</f>
        <v>52</v>
      </c>
      <c r="B200" s="82"/>
      <c r="C200" s="46"/>
      <c r="D200" s="48" t="s">
        <v>54</v>
      </c>
      <c r="E200" s="46" t="s">
        <v>24</v>
      </c>
      <c r="F200" s="79">
        <f>'Przedmiar drogowy'!F198</f>
        <v>449</v>
      </c>
      <c r="G200" s="47">
        <v>16.83</v>
      </c>
      <c r="H200" s="113">
        <f>ROUND(F200*G200,2)</f>
        <v>7556.67</v>
      </c>
      <c r="I200" s="81"/>
    </row>
    <row r="201" spans="1:9" ht="37.5" customHeight="1">
      <c r="A201" s="112" t="s">
        <v>15</v>
      </c>
      <c r="B201" s="40" t="s">
        <v>15</v>
      </c>
      <c r="C201" s="46" t="s">
        <v>78</v>
      </c>
      <c r="D201" s="49" t="s">
        <v>79</v>
      </c>
      <c r="E201" s="20" t="s">
        <v>15</v>
      </c>
      <c r="F201" s="20" t="s">
        <v>15</v>
      </c>
      <c r="G201" s="73" t="s">
        <v>15</v>
      </c>
      <c r="H201" s="106" t="s">
        <v>15</v>
      </c>
      <c r="I201" s="81"/>
    </row>
    <row r="202" spans="1:9" ht="47.25">
      <c r="A202" s="242">
        <f>A200+1</f>
        <v>53</v>
      </c>
      <c r="B202" s="243"/>
      <c r="C202" s="244"/>
      <c r="D202" s="245" t="s">
        <v>145</v>
      </c>
      <c r="E202" s="246" t="s">
        <v>24</v>
      </c>
      <c r="F202" s="79">
        <f>'Przedmiar drogowy'!F204</f>
        <v>438</v>
      </c>
      <c r="G202" s="47">
        <v>30</v>
      </c>
      <c r="H202" s="113">
        <f>ROUND(F202*G202,2)</f>
        <v>13140</v>
      </c>
      <c r="I202" s="81"/>
    </row>
    <row r="203" spans="1:9" ht="37.5" customHeight="1">
      <c r="A203" s="242">
        <f>A202+1</f>
        <v>54</v>
      </c>
      <c r="B203" s="243"/>
      <c r="C203" s="244"/>
      <c r="D203" s="245" t="s">
        <v>146</v>
      </c>
      <c r="E203" s="246" t="s">
        <v>24</v>
      </c>
      <c r="F203" s="79">
        <f>'Przedmiar drogowy'!F205</f>
        <v>188</v>
      </c>
      <c r="G203" s="47">
        <v>49.76</v>
      </c>
      <c r="H203" s="113">
        <f>ROUND(F203*G203,2)</f>
        <v>9354.88</v>
      </c>
      <c r="I203" s="81"/>
    </row>
    <row r="204" spans="1:9" ht="47.25">
      <c r="A204" s="242">
        <f>A203+1</f>
        <v>55</v>
      </c>
      <c r="B204" s="243"/>
      <c r="C204" s="244"/>
      <c r="D204" s="245" t="s">
        <v>99</v>
      </c>
      <c r="E204" s="246" t="s">
        <v>24</v>
      </c>
      <c r="F204" s="79">
        <f>'Przedmiar drogowy'!F206</f>
        <v>4</v>
      </c>
      <c r="G204" s="47">
        <f>49.76*2</f>
        <v>99.52</v>
      </c>
      <c r="H204" s="113">
        <f>ROUND(F204*G204,2)</f>
        <v>398.08</v>
      </c>
      <c r="I204" s="81"/>
    </row>
    <row r="205" spans="1:9" ht="37.5" customHeight="1">
      <c r="A205" s="105" t="s">
        <v>15</v>
      </c>
      <c r="B205" s="31" t="s">
        <v>15</v>
      </c>
      <c r="C205" s="31" t="s">
        <v>15</v>
      </c>
      <c r="D205" s="77" t="s">
        <v>55</v>
      </c>
      <c r="E205" s="34" t="s">
        <v>15</v>
      </c>
      <c r="F205" s="31" t="s">
        <v>15</v>
      </c>
      <c r="G205" s="72" t="s">
        <v>15</v>
      </c>
      <c r="H205" s="111">
        <f>SUM(H195:H204)</f>
        <v>100625.74</v>
      </c>
      <c r="I205" s="81"/>
    </row>
    <row r="206" spans="1:9" ht="37.5" customHeight="1">
      <c r="A206" s="174" t="s">
        <v>15</v>
      </c>
      <c r="B206" s="186" t="s">
        <v>15</v>
      </c>
      <c r="C206" s="176" t="s">
        <v>46</v>
      </c>
      <c r="D206" s="177" t="s">
        <v>47</v>
      </c>
      <c r="E206" s="175" t="s">
        <v>15</v>
      </c>
      <c r="F206" s="194" t="s">
        <v>15</v>
      </c>
      <c r="G206" s="195" t="s">
        <v>15</v>
      </c>
      <c r="H206" s="188" t="s">
        <v>15</v>
      </c>
      <c r="I206" s="81"/>
    </row>
    <row r="207" spans="1:11" ht="37.5" customHeight="1">
      <c r="A207" s="222" t="s">
        <v>15</v>
      </c>
      <c r="B207" s="223" t="s">
        <v>15</v>
      </c>
      <c r="C207" s="224" t="s">
        <v>86</v>
      </c>
      <c r="D207" s="225" t="s">
        <v>87</v>
      </c>
      <c r="E207" s="213" t="s">
        <v>15</v>
      </c>
      <c r="F207" s="20" t="s">
        <v>15</v>
      </c>
      <c r="G207" s="73" t="s">
        <v>15</v>
      </c>
      <c r="H207" s="106" t="s">
        <v>15</v>
      </c>
      <c r="I207" s="81"/>
      <c r="K207" s="60" t="s">
        <v>102</v>
      </c>
    </row>
    <row r="208" spans="1:9" ht="37.5" customHeight="1">
      <c r="A208" s="143">
        <f>A204+1</f>
        <v>56</v>
      </c>
      <c r="B208" s="212"/>
      <c r="C208" s="154"/>
      <c r="D208" s="257" t="s">
        <v>100</v>
      </c>
      <c r="E208" s="163" t="s">
        <v>25</v>
      </c>
      <c r="F208" s="83">
        <f>'Przedmiar drogowy'!F209</f>
        <v>218</v>
      </c>
      <c r="G208" s="47">
        <v>59.62</v>
      </c>
      <c r="H208" s="113">
        <f>ROUND(F208*G208,2)</f>
        <v>12997.16</v>
      </c>
      <c r="I208" s="81"/>
    </row>
    <row r="209" spans="1:9" ht="47.25">
      <c r="A209" s="107">
        <f>A208+1</f>
        <v>57</v>
      </c>
      <c r="B209" s="40"/>
      <c r="C209" s="21"/>
      <c r="D209" s="257" t="s">
        <v>147</v>
      </c>
      <c r="E209" s="163" t="s">
        <v>25</v>
      </c>
      <c r="F209" s="83">
        <f>'Przedmiar drogowy'!F210</f>
        <v>177</v>
      </c>
      <c r="G209" s="47">
        <f>16.97+23.89+7.26</f>
        <v>48.12</v>
      </c>
      <c r="H209" s="113">
        <f>ROUND(F209*G209,2)</f>
        <v>8517.24</v>
      </c>
      <c r="I209" s="81"/>
    </row>
    <row r="210" spans="1:9" ht="47.25">
      <c r="A210" s="107">
        <f>A209+1</f>
        <v>58</v>
      </c>
      <c r="B210" s="40"/>
      <c r="C210" s="21"/>
      <c r="D210" s="257" t="s">
        <v>148</v>
      </c>
      <c r="E210" s="163" t="s">
        <v>25</v>
      </c>
      <c r="F210" s="83">
        <f>'Przedmiar drogowy'!F211</f>
        <v>25</v>
      </c>
      <c r="G210" s="47">
        <f>5.28+7.44+7.26</f>
        <v>19.98</v>
      </c>
      <c r="H210" s="113">
        <f>ROUND(F210*G210,2)</f>
        <v>499.5</v>
      </c>
      <c r="I210" s="81"/>
    </row>
    <row r="211" spans="1:9" ht="37.5" customHeight="1">
      <c r="A211" s="107">
        <f>A210+1</f>
        <v>59</v>
      </c>
      <c r="B211" s="40"/>
      <c r="C211" s="21"/>
      <c r="D211" s="257" t="s">
        <v>149</v>
      </c>
      <c r="E211" s="163" t="s">
        <v>25</v>
      </c>
      <c r="F211" s="83">
        <f>'Przedmiar drogowy'!F212</f>
        <v>1015</v>
      </c>
      <c r="G211" s="47">
        <v>14.56</v>
      </c>
      <c r="H211" s="113">
        <f>ROUND(F211*G211,2)</f>
        <v>14778.4</v>
      </c>
      <c r="I211" s="81"/>
    </row>
    <row r="212" spans="1:9" ht="37.5" customHeight="1">
      <c r="A212" s="112" t="s">
        <v>15</v>
      </c>
      <c r="B212" s="40" t="s">
        <v>15</v>
      </c>
      <c r="C212" s="46" t="s">
        <v>48</v>
      </c>
      <c r="D212" s="49" t="s">
        <v>63</v>
      </c>
      <c r="E212" s="20" t="s">
        <v>15</v>
      </c>
      <c r="F212" s="20" t="s">
        <v>15</v>
      </c>
      <c r="G212" s="73" t="s">
        <v>15</v>
      </c>
      <c r="H212" s="106" t="s">
        <v>15</v>
      </c>
      <c r="I212" s="81"/>
    </row>
    <row r="213" spans="1:9" ht="37.5" customHeight="1">
      <c r="A213" s="162">
        <f>A211+1</f>
        <v>60</v>
      </c>
      <c r="B213" s="212"/>
      <c r="C213" s="154"/>
      <c r="D213" s="248" t="s">
        <v>151</v>
      </c>
      <c r="E213" s="46" t="s">
        <v>37</v>
      </c>
      <c r="F213" s="83">
        <f>'Przedmiar drogowy'!F214</f>
        <v>4</v>
      </c>
      <c r="G213" s="47">
        <v>388.3</v>
      </c>
      <c r="H213" s="113">
        <f>ROUND(F213*G213,2)</f>
        <v>1553.2</v>
      </c>
      <c r="I213" s="81"/>
    </row>
    <row r="214" spans="1:9" ht="37.5" customHeight="1">
      <c r="A214" s="162">
        <f>A213+1</f>
        <v>61</v>
      </c>
      <c r="B214" s="249"/>
      <c r="C214" s="163"/>
      <c r="D214" s="156" t="s">
        <v>152</v>
      </c>
      <c r="E214" s="157" t="s">
        <v>37</v>
      </c>
      <c r="F214" s="83">
        <f>'Przedmiar drogowy'!F215</f>
        <v>1</v>
      </c>
      <c r="G214" s="47">
        <v>215.56</v>
      </c>
      <c r="H214" s="113">
        <f>ROUND(F214*G214,2)</f>
        <v>215.56</v>
      </c>
      <c r="I214" s="81"/>
    </row>
    <row r="215" spans="1:9" ht="37.5" customHeight="1">
      <c r="A215" s="162">
        <f>A214+1</f>
        <v>62</v>
      </c>
      <c r="B215" s="153"/>
      <c r="C215" s="155"/>
      <c r="D215" s="156" t="s">
        <v>60</v>
      </c>
      <c r="E215" s="157" t="s">
        <v>37</v>
      </c>
      <c r="F215" s="83">
        <f>'Przedmiar drogowy'!F216</f>
        <v>3</v>
      </c>
      <c r="G215" s="47">
        <v>144.16</v>
      </c>
      <c r="H215" s="113">
        <f>ROUND(F215*G215,2)</f>
        <v>432.48</v>
      </c>
      <c r="I215" s="81"/>
    </row>
    <row r="216" spans="1:9" ht="37.5" customHeight="1">
      <c r="A216" s="258">
        <f>A215+1</f>
        <v>63</v>
      </c>
      <c r="B216" s="158"/>
      <c r="C216" s="159"/>
      <c r="D216" s="160" t="s">
        <v>153</v>
      </c>
      <c r="E216" s="196" t="s">
        <v>26</v>
      </c>
      <c r="F216" s="83">
        <f>'Przedmiar drogowy'!F217</f>
        <v>44</v>
      </c>
      <c r="G216" s="47">
        <v>299.73</v>
      </c>
      <c r="H216" s="113">
        <f>ROUND(F216*G216,2)</f>
        <v>13188.12</v>
      </c>
      <c r="I216" s="81"/>
    </row>
    <row r="217" spans="1:9" ht="37.5" customHeight="1">
      <c r="A217" s="139" t="s">
        <v>15</v>
      </c>
      <c r="B217" s="140" t="s">
        <v>15</v>
      </c>
      <c r="C217" s="140" t="s">
        <v>15</v>
      </c>
      <c r="D217" s="141" t="s">
        <v>56</v>
      </c>
      <c r="E217" s="142" t="s">
        <v>15</v>
      </c>
      <c r="F217" s="31" t="s">
        <v>15</v>
      </c>
      <c r="G217" s="72" t="s">
        <v>15</v>
      </c>
      <c r="H217" s="111">
        <f>SUM(H208:H216)</f>
        <v>52181.66</v>
      </c>
      <c r="I217" s="81"/>
    </row>
    <row r="218" spans="1:8" ht="12.75" customHeight="1" hidden="1">
      <c r="A218" s="116"/>
      <c r="B218" s="84"/>
      <c r="C218" s="44"/>
      <c r="D218" s="44"/>
      <c r="E218" s="44"/>
      <c r="F218" s="84"/>
      <c r="G218" s="84"/>
      <c r="H218" s="117"/>
    </row>
    <row r="219" spans="1:8" ht="12.75" customHeight="1" hidden="1">
      <c r="A219" s="118"/>
      <c r="B219" s="85"/>
      <c r="C219" s="44"/>
      <c r="D219" s="44"/>
      <c r="E219" s="44"/>
      <c r="F219" s="85"/>
      <c r="G219" s="85"/>
      <c r="H219" s="119"/>
    </row>
    <row r="220" spans="1:8" ht="15.75" hidden="1">
      <c r="A220" s="118"/>
      <c r="B220" s="85"/>
      <c r="C220" s="44"/>
      <c r="D220" s="44"/>
      <c r="E220" s="44"/>
      <c r="F220" s="85"/>
      <c r="G220" s="85"/>
      <c r="H220" s="119"/>
    </row>
    <row r="221" spans="1:8" ht="15.75" hidden="1">
      <c r="A221" s="118"/>
      <c r="B221" s="85"/>
      <c r="C221" s="44"/>
      <c r="D221" s="44"/>
      <c r="E221" s="44"/>
      <c r="F221" s="85"/>
      <c r="G221" s="85"/>
      <c r="H221" s="119"/>
    </row>
    <row r="222" spans="1:8" ht="12.75" customHeight="1" hidden="1">
      <c r="A222" s="118"/>
      <c r="B222" s="85"/>
      <c r="C222" s="44"/>
      <c r="D222" s="44"/>
      <c r="E222" s="44"/>
      <c r="F222" s="85"/>
      <c r="G222" s="85"/>
      <c r="H222" s="119"/>
    </row>
    <row r="223" spans="1:8" ht="15.75" hidden="1">
      <c r="A223" s="118"/>
      <c r="B223" s="85"/>
      <c r="C223" s="44"/>
      <c r="D223" s="44"/>
      <c r="E223" s="44"/>
      <c r="F223" s="85"/>
      <c r="G223" s="85"/>
      <c r="H223" s="119"/>
    </row>
    <row r="224" spans="1:8" ht="12.75" customHeight="1" hidden="1">
      <c r="A224" s="118"/>
      <c r="B224" s="85"/>
      <c r="C224" s="44"/>
      <c r="D224" s="44"/>
      <c r="E224" s="44"/>
      <c r="F224" s="85"/>
      <c r="G224" s="85"/>
      <c r="H224" s="119"/>
    </row>
    <row r="225" spans="1:8" ht="15.75" hidden="1">
      <c r="A225" s="118"/>
      <c r="B225" s="85"/>
      <c r="C225" s="44"/>
      <c r="D225" s="44"/>
      <c r="E225" s="44"/>
      <c r="F225" s="85"/>
      <c r="G225" s="85"/>
      <c r="H225" s="119"/>
    </row>
    <row r="226" spans="1:8" ht="15.75" hidden="1">
      <c r="A226" s="118"/>
      <c r="B226" s="85"/>
      <c r="C226" s="44"/>
      <c r="D226" s="44"/>
      <c r="E226" s="44"/>
      <c r="F226" s="85"/>
      <c r="G226" s="85"/>
      <c r="H226" s="119"/>
    </row>
    <row r="227" spans="1:8" ht="15.75" hidden="1">
      <c r="A227" s="118"/>
      <c r="B227" s="85"/>
      <c r="C227" s="44"/>
      <c r="D227" s="44"/>
      <c r="E227" s="44"/>
      <c r="F227" s="85"/>
      <c r="G227" s="85"/>
      <c r="H227" s="119"/>
    </row>
    <row r="228" spans="1:8" ht="12.75" customHeight="1" hidden="1">
      <c r="A228" s="118"/>
      <c r="B228" s="85"/>
      <c r="C228" s="44"/>
      <c r="D228" s="44"/>
      <c r="E228" s="44"/>
      <c r="F228" s="85"/>
      <c r="G228" s="85"/>
      <c r="H228" s="119"/>
    </row>
    <row r="229" spans="1:8" ht="12.75" customHeight="1" hidden="1">
      <c r="A229" s="118"/>
      <c r="B229" s="85"/>
      <c r="C229" s="44"/>
      <c r="D229" s="44"/>
      <c r="E229" s="44"/>
      <c r="F229" s="85"/>
      <c r="G229" s="85"/>
      <c r="H229" s="119"/>
    </row>
    <row r="230" spans="1:8" ht="12.75" customHeight="1" hidden="1">
      <c r="A230" s="118"/>
      <c r="B230" s="85"/>
      <c r="C230" s="44"/>
      <c r="D230" s="44"/>
      <c r="E230" s="44"/>
      <c r="F230" s="85"/>
      <c r="G230" s="85"/>
      <c r="H230" s="119"/>
    </row>
    <row r="231" spans="1:8" ht="12.75" customHeight="1" hidden="1">
      <c r="A231" s="118"/>
      <c r="B231" s="85"/>
      <c r="C231" s="44"/>
      <c r="D231" s="44"/>
      <c r="E231" s="44"/>
      <c r="F231" s="85"/>
      <c r="G231" s="85"/>
      <c r="H231" s="119"/>
    </row>
    <row r="232" spans="1:8" ht="12.75" customHeight="1" hidden="1">
      <c r="A232" s="118"/>
      <c r="B232" s="85"/>
      <c r="C232" s="44"/>
      <c r="D232" s="44"/>
      <c r="E232" s="44"/>
      <c r="F232" s="85"/>
      <c r="G232" s="85"/>
      <c r="H232" s="119"/>
    </row>
    <row r="233" spans="1:8" ht="12.75" customHeight="1" hidden="1">
      <c r="A233" s="118"/>
      <c r="B233" s="85"/>
      <c r="C233" s="44"/>
      <c r="D233" s="44"/>
      <c r="E233" s="44"/>
      <c r="F233" s="85"/>
      <c r="G233" s="85"/>
      <c r="H233" s="119"/>
    </row>
    <row r="234" spans="1:8" ht="12.75" customHeight="1" hidden="1">
      <c r="A234" s="118"/>
      <c r="B234" s="85"/>
      <c r="C234" s="44"/>
      <c r="D234" s="44"/>
      <c r="E234" s="44"/>
      <c r="F234" s="85"/>
      <c r="G234" s="85"/>
      <c r="H234" s="119"/>
    </row>
    <row r="235" spans="1:8" ht="11.25" customHeight="1">
      <c r="A235" s="294"/>
      <c r="B235" s="295"/>
      <c r="C235" s="295"/>
      <c r="D235" s="295"/>
      <c r="E235" s="295"/>
      <c r="F235" s="295"/>
      <c r="G235" s="295"/>
      <c r="H235" s="296"/>
    </row>
    <row r="236" spans="1:8" s="86" customFormat="1" ht="37.5" customHeight="1">
      <c r="A236" s="297" t="s">
        <v>57</v>
      </c>
      <c r="B236" s="298"/>
      <c r="C236" s="298"/>
      <c r="D236" s="298"/>
      <c r="E236" s="44"/>
      <c r="F236" s="299" t="s">
        <v>15</v>
      </c>
      <c r="G236" s="299"/>
      <c r="H236" s="120">
        <f>H217+H205+H174+H152++H132+H99+H192</f>
        <v>1614144.4799999997</v>
      </c>
    </row>
    <row r="237" spans="1:8" ht="37.5" customHeight="1">
      <c r="A237" s="300" t="s">
        <v>59</v>
      </c>
      <c r="B237" s="301"/>
      <c r="C237" s="301"/>
      <c r="D237" s="301"/>
      <c r="E237" s="44"/>
      <c r="F237" s="302" t="s">
        <v>15</v>
      </c>
      <c r="G237" s="302"/>
      <c r="H237" s="121">
        <f>H238-H236</f>
        <v>371253.2300000002</v>
      </c>
    </row>
    <row r="238" spans="1:8" ht="37.5" customHeight="1" thickBot="1">
      <c r="A238" s="290" t="s">
        <v>58</v>
      </c>
      <c r="B238" s="291"/>
      <c r="C238" s="291"/>
      <c r="D238" s="291"/>
      <c r="E238" s="122"/>
      <c r="F238" s="292" t="s">
        <v>15</v>
      </c>
      <c r="G238" s="292"/>
      <c r="H238" s="123">
        <f>ROUND(H236*1.23,2)</f>
        <v>1985397.71</v>
      </c>
    </row>
    <row r="239" spans="1:7" ht="37.5" customHeight="1">
      <c r="A239" s="87"/>
      <c r="C239" s="93"/>
      <c r="D239" s="2"/>
      <c r="E239"/>
      <c r="F239"/>
      <c r="G239" s="88"/>
    </row>
    <row r="240" spans="1:8" ht="15.75">
      <c r="A240" s="87"/>
      <c r="C240" s="93"/>
      <c r="D240" s="19"/>
      <c r="E240" s="89"/>
      <c r="F240" s="89"/>
      <c r="G240" s="88"/>
      <c r="H240" s="88"/>
    </row>
    <row r="241" spans="1:8" ht="15.75">
      <c r="A241" s="87"/>
      <c r="C241" s="93"/>
      <c r="D241" s="19"/>
      <c r="E241" s="89"/>
      <c r="F241" s="89"/>
      <c r="G241" s="88"/>
      <c r="H241" s="88"/>
    </row>
    <row r="242" spans="1:8" ht="15.75">
      <c r="A242" s="87"/>
      <c r="C242" s="93"/>
      <c r="D242" s="19"/>
      <c r="E242" s="89"/>
      <c r="F242" s="89"/>
      <c r="G242" s="88"/>
      <c r="H242" s="88"/>
    </row>
    <row r="243" spans="1:8" ht="15.75">
      <c r="A243" s="87"/>
      <c r="C243" s="93"/>
      <c r="D243" s="19"/>
      <c r="E243" s="89"/>
      <c r="F243" s="89"/>
      <c r="G243" s="88"/>
      <c r="H243" s="88"/>
    </row>
    <row r="244" spans="1:8" ht="15.75">
      <c r="A244" s="87"/>
      <c r="C244" s="93"/>
      <c r="D244" s="19"/>
      <c r="E244" s="89"/>
      <c r="F244" s="89"/>
      <c r="G244" s="88"/>
      <c r="H244" s="88"/>
    </row>
    <row r="245" spans="1:8" ht="15.75">
      <c r="A245" s="87"/>
      <c r="C245" s="93"/>
      <c r="D245" s="19"/>
      <c r="E245" s="89"/>
      <c r="F245" s="89"/>
      <c r="G245" s="88"/>
      <c r="H245" s="88"/>
    </row>
    <row r="246" spans="1:8" ht="15.75">
      <c r="A246" s="87"/>
      <c r="C246" s="93"/>
      <c r="D246" s="19"/>
      <c r="E246" s="89"/>
      <c r="F246" s="89"/>
      <c r="G246" s="88"/>
      <c r="H246" s="88"/>
    </row>
    <row r="247" spans="1:8" ht="15.75">
      <c r="A247" s="87"/>
      <c r="C247" s="93"/>
      <c r="D247" s="19"/>
      <c r="E247" s="89"/>
      <c r="F247" s="89"/>
      <c r="G247" s="88"/>
      <c r="H247" s="88"/>
    </row>
    <row r="248" spans="1:8" ht="15.75">
      <c r="A248" s="87"/>
      <c r="C248" s="93"/>
      <c r="D248" s="19"/>
      <c r="E248" s="89"/>
      <c r="F248" s="89"/>
      <c r="G248" s="88"/>
      <c r="H248" s="88"/>
    </row>
    <row r="249" spans="1:8" ht="15.75">
      <c r="A249" s="87"/>
      <c r="C249" s="93"/>
      <c r="D249" s="19"/>
      <c r="E249" s="89"/>
      <c r="F249" s="89"/>
      <c r="G249" s="88"/>
      <c r="H249" s="88"/>
    </row>
    <row r="250" spans="1:8" ht="15.75">
      <c r="A250" s="87"/>
      <c r="C250" s="93"/>
      <c r="D250" s="19"/>
      <c r="E250" s="89"/>
      <c r="F250" s="89"/>
      <c r="G250" s="88"/>
      <c r="H250" s="88"/>
    </row>
    <row r="251" spans="1:8" ht="15.75">
      <c r="A251" s="87"/>
      <c r="C251" s="93"/>
      <c r="D251" s="19"/>
      <c r="E251" s="89"/>
      <c r="F251" s="89"/>
      <c r="G251" s="88"/>
      <c r="H251" s="88"/>
    </row>
    <row r="252" spans="1:8" ht="15.75">
      <c r="A252" s="87"/>
      <c r="C252" s="93"/>
      <c r="D252" s="19"/>
      <c r="E252" s="89"/>
      <c r="F252" s="89"/>
      <c r="G252" s="88"/>
      <c r="H252" s="88"/>
    </row>
    <row r="253" spans="1:8" ht="15.75">
      <c r="A253" s="87"/>
      <c r="C253" s="93"/>
      <c r="D253" s="19"/>
      <c r="E253" s="89"/>
      <c r="F253" s="89"/>
      <c r="G253" s="88"/>
      <c r="H253" s="88"/>
    </row>
    <row r="254" spans="1:8" ht="15.75">
      <c r="A254" s="87"/>
      <c r="C254" s="93"/>
      <c r="D254" s="19"/>
      <c r="E254" s="89"/>
      <c r="F254" s="89"/>
      <c r="G254" s="88"/>
      <c r="H254" s="88"/>
    </row>
    <row r="255" spans="1:8" ht="15.75">
      <c r="A255" s="87"/>
      <c r="C255" s="93"/>
      <c r="D255" s="19"/>
      <c r="E255" s="89"/>
      <c r="F255" s="89"/>
      <c r="G255" s="88"/>
      <c r="H255" s="88"/>
    </row>
    <row r="256" spans="1:8" ht="15.75">
      <c r="A256" s="87"/>
      <c r="C256" s="93"/>
      <c r="D256" s="19"/>
      <c r="E256" s="89"/>
      <c r="F256" s="89"/>
      <c r="G256" s="88"/>
      <c r="H256" s="88"/>
    </row>
    <row r="257" spans="1:8" ht="15.75">
      <c r="A257" s="87"/>
      <c r="C257" s="93"/>
      <c r="D257" s="19"/>
      <c r="E257" s="89"/>
      <c r="F257" s="89"/>
      <c r="G257" s="88"/>
      <c r="H257" s="88"/>
    </row>
    <row r="258" spans="1:8" ht="15.75">
      <c r="A258" s="87"/>
      <c r="C258" s="93"/>
      <c r="D258" s="19"/>
      <c r="E258" s="89"/>
      <c r="F258" s="89"/>
      <c r="G258" s="88"/>
      <c r="H258" s="88"/>
    </row>
    <row r="259" spans="1:8" ht="15.75">
      <c r="A259" s="87"/>
      <c r="C259" s="94"/>
      <c r="D259" s="19"/>
      <c r="E259" s="89"/>
      <c r="F259" s="89"/>
      <c r="G259" s="88"/>
      <c r="H259" s="88"/>
    </row>
    <row r="260" spans="1:8" ht="15">
      <c r="A260" s="87"/>
      <c r="D260" s="19"/>
      <c r="E260" s="89"/>
      <c r="F260" s="89"/>
      <c r="G260" s="88"/>
      <c r="H260" s="88"/>
    </row>
    <row r="261" spans="1:8" ht="15">
      <c r="A261" s="87"/>
      <c r="D261" s="19"/>
      <c r="E261" s="89"/>
      <c r="F261" s="89"/>
      <c r="G261" s="88"/>
      <c r="H261" s="88"/>
    </row>
    <row r="262" spans="1:8" ht="15">
      <c r="A262" s="87"/>
      <c r="D262" s="19"/>
      <c r="E262" s="89"/>
      <c r="F262" s="89"/>
      <c r="G262" s="88"/>
      <c r="H262" s="88"/>
    </row>
    <row r="263" spans="1:8" ht="15">
      <c r="A263" s="87"/>
      <c r="D263" s="19"/>
      <c r="E263" s="89"/>
      <c r="F263" s="89"/>
      <c r="G263" s="88"/>
      <c r="H263" s="88"/>
    </row>
    <row r="264" spans="1:8" ht="15">
      <c r="A264" s="87"/>
      <c r="D264" s="19"/>
      <c r="E264" s="89"/>
      <c r="F264" s="89"/>
      <c r="G264" s="88"/>
      <c r="H264" s="88"/>
    </row>
    <row r="265" spans="1:8" ht="15">
      <c r="A265" s="87"/>
      <c r="D265" s="19"/>
      <c r="E265" s="89"/>
      <c r="F265" s="89"/>
      <c r="G265" s="88"/>
      <c r="H265" s="88"/>
    </row>
    <row r="266" spans="1:8" ht="15">
      <c r="A266" s="87"/>
      <c r="D266" s="19"/>
      <c r="E266" s="89"/>
      <c r="F266" s="89"/>
      <c r="G266" s="88"/>
      <c r="H266" s="88"/>
    </row>
    <row r="267" spans="1:8" ht="15">
      <c r="A267" s="87"/>
      <c r="D267" s="19"/>
      <c r="E267" s="89"/>
      <c r="F267" s="89"/>
      <c r="G267" s="88"/>
      <c r="H267" s="88"/>
    </row>
    <row r="268" spans="1:8" ht="15">
      <c r="A268" s="87"/>
      <c r="D268" s="19"/>
      <c r="E268" s="89"/>
      <c r="F268" s="89"/>
      <c r="G268" s="88"/>
      <c r="H268" s="88"/>
    </row>
    <row r="269" spans="1:8" ht="15">
      <c r="A269" s="87"/>
      <c r="D269" s="19"/>
      <c r="E269" s="89"/>
      <c r="F269" s="89"/>
      <c r="G269" s="88"/>
      <c r="H269" s="88"/>
    </row>
    <row r="270" spans="1:8" ht="15">
      <c r="A270" s="87"/>
      <c r="D270" s="19"/>
      <c r="E270" s="89"/>
      <c r="F270" s="89"/>
      <c r="G270" s="88"/>
      <c r="H270" s="88"/>
    </row>
    <row r="271" spans="1:8" ht="15">
      <c r="A271" s="87"/>
      <c r="D271" s="19"/>
      <c r="E271" s="89"/>
      <c r="F271" s="89"/>
      <c r="G271" s="88"/>
      <c r="H271" s="88"/>
    </row>
    <row r="272" spans="1:8" ht="15">
      <c r="A272" s="87"/>
      <c r="D272" s="19"/>
      <c r="E272" s="89"/>
      <c r="F272" s="89"/>
      <c r="G272" s="88"/>
      <c r="H272" s="88"/>
    </row>
    <row r="273" spans="1:8" ht="15">
      <c r="A273" s="87"/>
      <c r="D273" s="19"/>
      <c r="E273" s="89"/>
      <c r="F273" s="89"/>
      <c r="G273" s="88"/>
      <c r="H273" s="88"/>
    </row>
    <row r="274" spans="1:8" ht="15">
      <c r="A274" s="87"/>
      <c r="D274" s="19"/>
      <c r="E274" s="89"/>
      <c r="F274" s="89"/>
      <c r="G274" s="88"/>
      <c r="H274" s="88"/>
    </row>
    <row r="275" spans="1:8" ht="15">
      <c r="A275" s="87"/>
      <c r="D275" s="19"/>
      <c r="E275" s="89"/>
      <c r="F275" s="89"/>
      <c r="G275" s="88"/>
      <c r="H275" s="88"/>
    </row>
    <row r="276" spans="1:8" ht="15">
      <c r="A276" s="87"/>
      <c r="D276" s="19"/>
      <c r="E276" s="89"/>
      <c r="F276" s="89"/>
      <c r="G276" s="88"/>
      <c r="H276" s="88"/>
    </row>
    <row r="277" spans="1:8" ht="15">
      <c r="A277" s="87"/>
      <c r="D277" s="19"/>
      <c r="E277" s="89"/>
      <c r="F277" s="89"/>
      <c r="G277" s="88"/>
      <c r="H277" s="88"/>
    </row>
    <row r="278" spans="1:8" ht="15">
      <c r="A278" s="87"/>
      <c r="D278" s="19"/>
      <c r="E278" s="89"/>
      <c r="F278" s="89"/>
      <c r="G278" s="88"/>
      <c r="H278" s="88"/>
    </row>
    <row r="279" spans="1:8" ht="15">
      <c r="A279" s="87"/>
      <c r="D279" s="19"/>
      <c r="E279" s="89"/>
      <c r="F279" s="89"/>
      <c r="G279" s="88"/>
      <c r="H279" s="88"/>
    </row>
    <row r="280" spans="1:8" ht="15">
      <c r="A280" s="87"/>
      <c r="D280" s="19"/>
      <c r="E280" s="89"/>
      <c r="F280" s="89"/>
      <c r="G280" s="88"/>
      <c r="H280" s="88"/>
    </row>
    <row r="281" spans="1:8" ht="15">
      <c r="A281" s="87"/>
      <c r="D281" s="19"/>
      <c r="E281" s="89"/>
      <c r="F281" s="89"/>
      <c r="G281" s="88"/>
      <c r="H281" s="88"/>
    </row>
    <row r="282" spans="1:8" ht="15">
      <c r="A282" s="87"/>
      <c r="D282" s="19"/>
      <c r="E282" s="89"/>
      <c r="F282" s="89"/>
      <c r="G282" s="88"/>
      <c r="H282" s="88"/>
    </row>
    <row r="283" spans="1:8" ht="15">
      <c r="A283" s="87"/>
      <c r="D283" s="19"/>
      <c r="E283" s="89"/>
      <c r="F283" s="89"/>
      <c r="G283" s="88"/>
      <c r="H283" s="88"/>
    </row>
    <row r="284" spans="1:8" ht="15">
      <c r="A284" s="87"/>
      <c r="D284" s="19"/>
      <c r="E284" s="89"/>
      <c r="F284" s="89"/>
      <c r="G284" s="88"/>
      <c r="H284" s="88"/>
    </row>
    <row r="285" spans="1:8" ht="15">
      <c r="A285" s="87"/>
      <c r="D285" s="19"/>
      <c r="E285" s="89"/>
      <c r="F285" s="89"/>
      <c r="G285" s="88"/>
      <c r="H285" s="88"/>
    </row>
    <row r="286" spans="1:8" ht="15">
      <c r="A286" s="87"/>
      <c r="D286" s="19"/>
      <c r="E286" s="89"/>
      <c r="F286" s="89"/>
      <c r="G286" s="88"/>
      <c r="H286" s="88"/>
    </row>
    <row r="287" spans="1:8" ht="15">
      <c r="A287" s="87"/>
      <c r="D287" s="19"/>
      <c r="E287" s="89"/>
      <c r="F287" s="89"/>
      <c r="G287" s="88"/>
      <c r="H287" s="88"/>
    </row>
    <row r="288" spans="1:8" ht="15">
      <c r="A288" s="87"/>
      <c r="D288" s="19"/>
      <c r="E288" s="89"/>
      <c r="F288" s="89"/>
      <c r="G288" s="88"/>
      <c r="H288" s="88"/>
    </row>
    <row r="289" spans="1:8" ht="15">
      <c r="A289" s="87"/>
      <c r="D289" s="19"/>
      <c r="E289" s="89"/>
      <c r="F289" s="89"/>
      <c r="G289" s="88"/>
      <c r="H289" s="88"/>
    </row>
    <row r="290" spans="1:8" ht="15">
      <c r="A290" s="87"/>
      <c r="D290" s="19"/>
      <c r="E290" s="89"/>
      <c r="F290" s="89"/>
      <c r="G290" s="88"/>
      <c r="H290" s="88"/>
    </row>
    <row r="291" spans="1:8" ht="15">
      <c r="A291" s="87"/>
      <c r="D291" s="19"/>
      <c r="E291" s="89"/>
      <c r="F291" s="89"/>
      <c r="G291" s="88"/>
      <c r="H291" s="88"/>
    </row>
    <row r="292" spans="1:8" ht="15">
      <c r="A292" s="87"/>
      <c r="D292" s="19"/>
      <c r="E292" s="89"/>
      <c r="F292" s="89"/>
      <c r="G292" s="88"/>
      <c r="H292" s="88"/>
    </row>
    <row r="293" spans="1:8" ht="15">
      <c r="A293" s="87"/>
      <c r="D293" s="19"/>
      <c r="E293" s="89"/>
      <c r="F293" s="89"/>
      <c r="G293" s="88"/>
      <c r="H293" s="88"/>
    </row>
    <row r="294" spans="1:8" ht="15">
      <c r="A294" s="87"/>
      <c r="D294" s="19"/>
      <c r="E294" s="89"/>
      <c r="F294" s="89"/>
      <c r="G294" s="88"/>
      <c r="H294" s="88"/>
    </row>
    <row r="295" spans="1:8" ht="15">
      <c r="A295" s="87"/>
      <c r="D295" s="19"/>
      <c r="E295" s="89"/>
      <c r="F295" s="89"/>
      <c r="G295" s="88"/>
      <c r="H295" s="88"/>
    </row>
    <row r="296" spans="1:8" ht="15">
      <c r="A296" s="87"/>
      <c r="D296" s="19"/>
      <c r="E296" s="89"/>
      <c r="F296" s="89"/>
      <c r="G296" s="88"/>
      <c r="H296" s="88"/>
    </row>
    <row r="297" spans="1:8" ht="15">
      <c r="A297" s="87"/>
      <c r="D297" s="19"/>
      <c r="E297" s="89"/>
      <c r="F297" s="89"/>
      <c r="G297" s="88"/>
      <c r="H297" s="88"/>
    </row>
    <row r="298" spans="1:8" ht="15">
      <c r="A298" s="87"/>
      <c r="D298" s="19"/>
      <c r="E298" s="89"/>
      <c r="F298" s="89"/>
      <c r="G298" s="88"/>
      <c r="H298" s="88"/>
    </row>
    <row r="299" spans="1:8" ht="15">
      <c r="A299" s="87"/>
      <c r="D299" s="19"/>
      <c r="E299" s="89"/>
      <c r="F299" s="89"/>
      <c r="G299" s="88"/>
      <c r="H299" s="88"/>
    </row>
    <row r="300" spans="1:8" ht="15">
      <c r="A300" s="87"/>
      <c r="D300" s="19"/>
      <c r="E300" s="89"/>
      <c r="F300" s="89"/>
      <c r="G300" s="88"/>
      <c r="H300" s="88"/>
    </row>
    <row r="301" spans="1:8" ht="15">
      <c r="A301" s="87"/>
      <c r="D301" s="19"/>
      <c r="E301" s="89"/>
      <c r="F301" s="89"/>
      <c r="G301" s="88"/>
      <c r="H301" s="88"/>
    </row>
    <row r="302" spans="1:8" ht="15">
      <c r="A302" s="87"/>
      <c r="D302" s="19"/>
      <c r="E302" s="89"/>
      <c r="F302" s="89"/>
      <c r="G302" s="88"/>
      <c r="H302" s="88"/>
    </row>
    <row r="303" spans="1:8" ht="15">
      <c r="A303" s="87"/>
      <c r="D303" s="19"/>
      <c r="E303" s="89"/>
      <c r="F303" s="89"/>
      <c r="G303" s="88"/>
      <c r="H303" s="88"/>
    </row>
    <row r="304" spans="1:8" ht="15">
      <c r="A304" s="87"/>
      <c r="D304" s="19"/>
      <c r="E304" s="89"/>
      <c r="F304" s="89"/>
      <c r="G304" s="88"/>
      <c r="H304" s="88"/>
    </row>
    <row r="305" spans="1:8" ht="15">
      <c r="A305" s="87"/>
      <c r="D305" s="19"/>
      <c r="E305" s="89"/>
      <c r="F305" s="89"/>
      <c r="G305" s="88"/>
      <c r="H305" s="88"/>
    </row>
    <row r="306" spans="1:8" ht="15">
      <c r="A306" s="87"/>
      <c r="D306" s="19"/>
      <c r="E306" s="89"/>
      <c r="F306" s="89"/>
      <c r="G306" s="88"/>
      <c r="H306" s="88"/>
    </row>
    <row r="307" spans="1:8" ht="15">
      <c r="A307" s="87"/>
      <c r="D307" s="19"/>
      <c r="E307" s="89"/>
      <c r="F307" s="89"/>
      <c r="G307" s="88"/>
      <c r="H307" s="88"/>
    </row>
    <row r="308" spans="1:8" ht="15">
      <c r="A308" s="87"/>
      <c r="D308" s="19"/>
      <c r="E308" s="89"/>
      <c r="F308" s="89"/>
      <c r="G308" s="88"/>
      <c r="H308" s="88"/>
    </row>
    <row r="309" spans="1:8" ht="15">
      <c r="A309" s="87"/>
      <c r="D309" s="19"/>
      <c r="E309" s="89"/>
      <c r="F309" s="89"/>
      <c r="G309" s="88"/>
      <c r="H309" s="88"/>
    </row>
    <row r="310" spans="1:8" ht="15">
      <c r="A310" s="87"/>
      <c r="D310" s="19"/>
      <c r="E310" s="89"/>
      <c r="F310" s="89"/>
      <c r="G310" s="88"/>
      <c r="H310" s="88"/>
    </row>
    <row r="311" spans="1:8" ht="15">
      <c r="A311" s="87"/>
      <c r="D311" s="19"/>
      <c r="E311" s="89"/>
      <c r="F311" s="89"/>
      <c r="G311" s="88"/>
      <c r="H311" s="88"/>
    </row>
    <row r="312" spans="1:8" ht="15">
      <c r="A312" s="87"/>
      <c r="D312" s="19"/>
      <c r="E312" s="89"/>
      <c r="F312" s="89"/>
      <c r="G312" s="88"/>
      <c r="H312" s="88"/>
    </row>
    <row r="313" spans="1:8" ht="15">
      <c r="A313" s="87"/>
      <c r="D313" s="19"/>
      <c r="E313" s="89"/>
      <c r="F313" s="89"/>
      <c r="G313" s="88"/>
      <c r="H313" s="88"/>
    </row>
    <row r="314" spans="1:8" ht="15">
      <c r="A314" s="87"/>
      <c r="D314" s="90"/>
      <c r="E314" s="91"/>
      <c r="F314" s="92"/>
      <c r="G314" s="88"/>
      <c r="H314" s="88"/>
    </row>
    <row r="315" spans="1:8" ht="15">
      <c r="A315" s="87"/>
      <c r="D315" s="90"/>
      <c r="E315" s="91"/>
      <c r="F315" s="92"/>
      <c r="G315" s="88"/>
      <c r="H315" s="88"/>
    </row>
    <row r="316" spans="1:8" ht="15">
      <c r="A316" s="87"/>
      <c r="D316" s="90"/>
      <c r="E316" s="91"/>
      <c r="F316" s="92"/>
      <c r="G316" s="88"/>
      <c r="H316" s="88"/>
    </row>
    <row r="317" spans="1:8" ht="15">
      <c r="A317" s="87"/>
      <c r="D317" s="90"/>
      <c r="E317" s="91"/>
      <c r="F317" s="92"/>
      <c r="G317" s="88"/>
      <c r="H317" s="88"/>
    </row>
    <row r="318" spans="1:8" ht="15">
      <c r="A318" s="87"/>
      <c r="D318" s="90"/>
      <c r="E318" s="91"/>
      <c r="F318" s="92"/>
      <c r="G318" s="88"/>
      <c r="H318" s="88"/>
    </row>
    <row r="319" spans="1:8" ht="15">
      <c r="A319" s="87"/>
      <c r="D319" s="90"/>
      <c r="E319" s="91"/>
      <c r="F319" s="92"/>
      <c r="G319" s="88"/>
      <c r="H319" s="88"/>
    </row>
    <row r="320" spans="1:8" ht="15">
      <c r="A320" s="87"/>
      <c r="D320" s="90"/>
      <c r="E320" s="91"/>
      <c r="F320" s="92"/>
      <c r="G320" s="88"/>
      <c r="H320" s="88"/>
    </row>
    <row r="321" spans="1:8" ht="15">
      <c r="A321" s="87"/>
      <c r="D321" s="90"/>
      <c r="E321" s="91"/>
      <c r="F321" s="92"/>
      <c r="G321" s="88"/>
      <c r="H321" s="88"/>
    </row>
    <row r="322" spans="1:8" ht="15">
      <c r="A322" s="87"/>
      <c r="D322" s="90"/>
      <c r="E322" s="91"/>
      <c r="F322" s="92"/>
      <c r="G322" s="88"/>
      <c r="H322" s="88"/>
    </row>
    <row r="323" spans="1:8" ht="15">
      <c r="A323" s="87"/>
      <c r="D323" s="90"/>
      <c r="E323" s="91"/>
      <c r="F323" s="92"/>
      <c r="G323" s="88"/>
      <c r="H323" s="88"/>
    </row>
    <row r="324" spans="1:8" ht="15">
      <c r="A324" s="87"/>
      <c r="D324" s="90"/>
      <c r="E324" s="91"/>
      <c r="F324" s="92"/>
      <c r="G324" s="88"/>
      <c r="H324" s="88"/>
    </row>
    <row r="325" spans="1:8" ht="15">
      <c r="A325" s="87"/>
      <c r="D325" s="90"/>
      <c r="E325" s="91"/>
      <c r="F325" s="92"/>
      <c r="G325" s="88"/>
      <c r="H325" s="88"/>
    </row>
    <row r="326" spans="1:8" ht="15">
      <c r="A326" s="87"/>
      <c r="D326" s="90"/>
      <c r="E326" s="91"/>
      <c r="F326" s="92"/>
      <c r="G326" s="88"/>
      <c r="H326" s="88"/>
    </row>
    <row r="327" spans="1:8" ht="15">
      <c r="A327" s="87"/>
      <c r="D327" s="90"/>
      <c r="E327" s="91"/>
      <c r="F327" s="92"/>
      <c r="G327" s="88"/>
      <c r="H327" s="88"/>
    </row>
    <row r="328" spans="1:8" ht="15">
      <c r="A328" s="87"/>
      <c r="D328" s="90"/>
      <c r="E328" s="91"/>
      <c r="F328" s="92"/>
      <c r="G328" s="88"/>
      <c r="H328" s="88"/>
    </row>
    <row r="329" spans="1:8" ht="15">
      <c r="A329" s="87"/>
      <c r="D329" s="90"/>
      <c r="E329" s="91"/>
      <c r="F329" s="92"/>
      <c r="G329" s="88"/>
      <c r="H329" s="88"/>
    </row>
    <row r="330" spans="1:8" ht="15">
      <c r="A330" s="87"/>
      <c r="D330" s="90"/>
      <c r="E330" s="91"/>
      <c r="F330" s="92"/>
      <c r="G330" s="88"/>
      <c r="H330" s="88"/>
    </row>
    <row r="331" spans="1:8" ht="15">
      <c r="A331" s="87"/>
      <c r="D331" s="90"/>
      <c r="E331" s="91"/>
      <c r="F331" s="92"/>
      <c r="G331" s="88"/>
      <c r="H331" s="88"/>
    </row>
    <row r="332" spans="1:8" ht="15">
      <c r="A332" s="87"/>
      <c r="D332" s="90"/>
      <c r="E332" s="91"/>
      <c r="F332" s="92"/>
      <c r="G332" s="88"/>
      <c r="H332" s="88"/>
    </row>
    <row r="333" spans="1:8" ht="15">
      <c r="A333" s="87"/>
      <c r="D333" s="90"/>
      <c r="E333" s="91"/>
      <c r="F333" s="92"/>
      <c r="G333" s="88"/>
      <c r="H333" s="88"/>
    </row>
    <row r="334" spans="1:8" ht="15">
      <c r="A334" s="87"/>
      <c r="D334" s="90"/>
      <c r="E334" s="91"/>
      <c r="F334" s="92"/>
      <c r="G334" s="88"/>
      <c r="H334" s="88"/>
    </row>
    <row r="335" spans="1:8" ht="15">
      <c r="A335" s="87"/>
      <c r="D335" s="90"/>
      <c r="E335" s="91"/>
      <c r="F335" s="92"/>
      <c r="G335" s="88"/>
      <c r="H335" s="88"/>
    </row>
    <row r="336" spans="1:8" ht="15">
      <c r="A336" s="87"/>
      <c r="D336" s="90"/>
      <c r="E336" s="91"/>
      <c r="F336" s="92"/>
      <c r="G336" s="88"/>
      <c r="H336" s="88"/>
    </row>
    <row r="337" spans="1:8" ht="15">
      <c r="A337" s="87"/>
      <c r="D337" s="90"/>
      <c r="E337" s="91"/>
      <c r="F337" s="92"/>
      <c r="G337" s="88"/>
      <c r="H337" s="88"/>
    </row>
    <row r="338" spans="1:8" ht="15">
      <c r="A338" s="87"/>
      <c r="D338" s="90"/>
      <c r="E338" s="91"/>
      <c r="F338" s="92"/>
      <c r="G338" s="88"/>
      <c r="H338" s="88"/>
    </row>
    <row r="339" spans="1:8" ht="15">
      <c r="A339" s="87"/>
      <c r="D339" s="90"/>
      <c r="E339" s="91"/>
      <c r="F339" s="92"/>
      <c r="G339" s="88"/>
      <c r="H339" s="88"/>
    </row>
    <row r="340" spans="4:8" ht="15">
      <c r="D340" s="90"/>
      <c r="E340" s="91"/>
      <c r="F340" s="92"/>
      <c r="G340" s="88"/>
      <c r="H340" s="88"/>
    </row>
    <row r="341" spans="4:8" ht="15">
      <c r="D341" s="90"/>
      <c r="E341" s="91"/>
      <c r="F341" s="92"/>
      <c r="G341" s="88"/>
      <c r="H341" s="88"/>
    </row>
    <row r="342" spans="4:8" ht="15">
      <c r="D342" s="90"/>
      <c r="E342" s="91"/>
      <c r="F342" s="92"/>
      <c r="G342" s="88"/>
      <c r="H342" s="88"/>
    </row>
    <row r="343" spans="4:8" ht="15">
      <c r="D343" s="90"/>
      <c r="E343" s="91"/>
      <c r="F343" s="92"/>
      <c r="G343" s="88"/>
      <c r="H343" s="88"/>
    </row>
    <row r="344" spans="4:8" ht="15">
      <c r="D344" s="90"/>
      <c r="E344" s="91"/>
      <c r="F344" s="92"/>
      <c r="G344" s="88"/>
      <c r="H344" s="88"/>
    </row>
    <row r="345" spans="4:8" ht="15">
      <c r="D345" s="90"/>
      <c r="E345" s="91"/>
      <c r="F345" s="92"/>
      <c r="G345" s="88"/>
      <c r="H345" s="88"/>
    </row>
    <row r="346" spans="4:8" ht="15">
      <c r="D346" s="90"/>
      <c r="E346" s="91"/>
      <c r="F346" s="92"/>
      <c r="G346" s="88"/>
      <c r="H346" s="88"/>
    </row>
    <row r="347" spans="4:8" ht="15">
      <c r="D347" s="90"/>
      <c r="E347" s="91"/>
      <c r="F347" s="92"/>
      <c r="G347" s="88"/>
      <c r="H347" s="88"/>
    </row>
    <row r="348" spans="4:8" ht="15">
      <c r="D348" s="90"/>
      <c r="E348" s="91"/>
      <c r="F348" s="92"/>
      <c r="G348" s="88"/>
      <c r="H348" s="88"/>
    </row>
    <row r="349" spans="4:8" ht="15">
      <c r="D349" s="90"/>
      <c r="E349" s="91"/>
      <c r="F349" s="92"/>
      <c r="G349" s="88"/>
      <c r="H349" s="88"/>
    </row>
    <row r="350" spans="4:8" ht="15">
      <c r="D350" s="90"/>
      <c r="E350" s="91"/>
      <c r="F350" s="92"/>
      <c r="G350" s="88"/>
      <c r="H350" s="88"/>
    </row>
    <row r="351" spans="4:8" ht="15">
      <c r="D351" s="90"/>
      <c r="E351" s="91"/>
      <c r="F351" s="92"/>
      <c r="G351" s="88"/>
      <c r="H351" s="88"/>
    </row>
    <row r="352" spans="4:8" ht="15">
      <c r="D352" s="90"/>
      <c r="E352" s="91"/>
      <c r="F352" s="92"/>
      <c r="G352" s="88"/>
      <c r="H352" s="88"/>
    </row>
    <row r="353" spans="4:8" ht="15">
      <c r="D353" s="90"/>
      <c r="E353" s="91"/>
      <c r="F353" s="92"/>
      <c r="G353" s="88"/>
      <c r="H353" s="88"/>
    </row>
    <row r="354" spans="4:8" ht="15">
      <c r="D354" s="90"/>
      <c r="E354" s="91"/>
      <c r="F354" s="92"/>
      <c r="G354" s="88"/>
      <c r="H354" s="88"/>
    </row>
    <row r="355" spans="4:8" ht="15">
      <c r="D355" s="90"/>
      <c r="E355" s="91"/>
      <c r="F355" s="92"/>
      <c r="G355" s="88"/>
      <c r="H355" s="88"/>
    </row>
    <row r="356" spans="4:8" ht="15">
      <c r="D356" s="90"/>
      <c r="E356" s="91"/>
      <c r="F356" s="92"/>
      <c r="G356" s="88"/>
      <c r="H356" s="88"/>
    </row>
    <row r="357" spans="4:8" ht="15">
      <c r="D357" s="90"/>
      <c r="E357" s="91"/>
      <c r="F357" s="92"/>
      <c r="G357" s="88"/>
      <c r="H357" s="88"/>
    </row>
    <row r="358" spans="4:8" ht="15">
      <c r="D358" s="90"/>
      <c r="E358" s="91"/>
      <c r="F358" s="92"/>
      <c r="G358" s="88"/>
      <c r="H358" s="88"/>
    </row>
    <row r="359" spans="4:8" ht="15">
      <c r="D359" s="90"/>
      <c r="E359" s="91"/>
      <c r="F359" s="92"/>
      <c r="G359" s="88"/>
      <c r="H359" s="88"/>
    </row>
    <row r="360" spans="4:8" ht="15">
      <c r="D360" s="90"/>
      <c r="E360" s="91"/>
      <c r="F360" s="92"/>
      <c r="G360" s="88"/>
      <c r="H360" s="88"/>
    </row>
    <row r="361" spans="4:8" ht="15">
      <c r="D361" s="90"/>
      <c r="E361" s="91"/>
      <c r="F361" s="92"/>
      <c r="G361" s="88"/>
      <c r="H361" s="88"/>
    </row>
    <row r="362" spans="4:8" ht="15">
      <c r="D362" s="90"/>
      <c r="E362" s="91"/>
      <c r="F362" s="92"/>
      <c r="G362" s="88"/>
      <c r="H362" s="88"/>
    </row>
    <row r="363" spans="4:8" ht="15">
      <c r="D363" s="90"/>
      <c r="E363" s="91"/>
      <c r="F363" s="92"/>
      <c r="G363" s="88"/>
      <c r="H363" s="88"/>
    </row>
    <row r="364" spans="4:8" ht="15">
      <c r="D364" s="90"/>
      <c r="E364" s="91"/>
      <c r="F364" s="92"/>
      <c r="G364" s="88"/>
      <c r="H364" s="88"/>
    </row>
    <row r="365" spans="4:8" ht="15">
      <c r="D365" s="90"/>
      <c r="E365" s="91"/>
      <c r="F365" s="92"/>
      <c r="G365" s="88"/>
      <c r="H365" s="88"/>
    </row>
    <row r="366" spans="4:8" ht="15">
      <c r="D366" s="90"/>
      <c r="E366" s="91"/>
      <c r="F366" s="92"/>
      <c r="G366" s="88"/>
      <c r="H366" s="88"/>
    </row>
    <row r="367" spans="4:8" ht="15">
      <c r="D367" s="90"/>
      <c r="E367" s="91"/>
      <c r="F367" s="92"/>
      <c r="G367" s="88"/>
      <c r="H367" s="88"/>
    </row>
    <row r="368" spans="4:8" ht="15">
      <c r="D368" s="90"/>
      <c r="E368" s="91"/>
      <c r="F368" s="92"/>
      <c r="G368" s="88"/>
      <c r="H368" s="88"/>
    </row>
    <row r="369" spans="4:8" ht="15">
      <c r="D369" s="90"/>
      <c r="E369" s="91"/>
      <c r="F369" s="92"/>
      <c r="G369" s="88"/>
      <c r="H369" s="88"/>
    </row>
    <row r="370" spans="4:8" ht="15">
      <c r="D370" s="90"/>
      <c r="E370" s="91"/>
      <c r="F370" s="92"/>
      <c r="G370" s="88"/>
      <c r="H370" s="88"/>
    </row>
    <row r="371" spans="4:8" ht="15">
      <c r="D371" s="90"/>
      <c r="E371" s="91"/>
      <c r="F371" s="92"/>
      <c r="G371" s="88"/>
      <c r="H371" s="88"/>
    </row>
    <row r="372" spans="4:8" ht="15">
      <c r="D372" s="90"/>
      <c r="E372" s="91"/>
      <c r="F372" s="92"/>
      <c r="G372" s="88"/>
      <c r="H372" s="88"/>
    </row>
    <row r="373" spans="4:8" ht="15">
      <c r="D373" s="90"/>
      <c r="E373" s="91"/>
      <c r="F373" s="92"/>
      <c r="G373" s="88"/>
      <c r="H373" s="88"/>
    </row>
    <row r="374" spans="4:8" ht="15">
      <c r="D374" s="90"/>
      <c r="E374" s="91"/>
      <c r="F374" s="92"/>
      <c r="G374" s="88"/>
      <c r="H374" s="88"/>
    </row>
    <row r="375" spans="4:8" ht="15">
      <c r="D375" s="90"/>
      <c r="E375" s="91"/>
      <c r="F375" s="92"/>
      <c r="G375" s="88"/>
      <c r="H375" s="88"/>
    </row>
    <row r="376" spans="4:8" ht="15">
      <c r="D376" s="90"/>
      <c r="E376" s="91"/>
      <c r="F376" s="92"/>
      <c r="G376" s="88"/>
      <c r="H376" s="88"/>
    </row>
    <row r="377" spans="4:8" ht="15">
      <c r="D377" s="90"/>
      <c r="E377" s="91"/>
      <c r="F377" s="92"/>
      <c r="G377" s="88"/>
      <c r="H377" s="88"/>
    </row>
    <row r="378" spans="4:8" ht="15">
      <c r="D378" s="90"/>
      <c r="E378" s="91"/>
      <c r="F378" s="92"/>
      <c r="G378" s="88"/>
      <c r="H378" s="88"/>
    </row>
    <row r="379" spans="4:8" ht="15">
      <c r="D379" s="90"/>
      <c r="E379" s="91"/>
      <c r="F379" s="92"/>
      <c r="G379" s="88"/>
      <c r="H379" s="88"/>
    </row>
    <row r="380" spans="4:8" ht="15">
      <c r="D380" s="90"/>
      <c r="E380" s="91"/>
      <c r="F380" s="92"/>
      <c r="G380" s="88"/>
      <c r="H380" s="88"/>
    </row>
    <row r="381" spans="4:8" ht="15">
      <c r="D381" s="90"/>
      <c r="E381" s="91"/>
      <c r="F381" s="92"/>
      <c r="G381" s="88"/>
      <c r="H381" s="88"/>
    </row>
    <row r="382" spans="4:8" ht="15">
      <c r="D382" s="90"/>
      <c r="E382" s="91"/>
      <c r="F382" s="92"/>
      <c r="G382" s="88"/>
      <c r="H382" s="88"/>
    </row>
    <row r="383" spans="4:8" ht="15">
      <c r="D383" s="90"/>
      <c r="E383" s="91"/>
      <c r="F383" s="92"/>
      <c r="G383" s="88"/>
      <c r="H383" s="88"/>
    </row>
    <row r="384" spans="4:8" ht="15">
      <c r="D384" s="90"/>
      <c r="E384" s="91"/>
      <c r="F384" s="92"/>
      <c r="G384" s="88"/>
      <c r="H384" s="88"/>
    </row>
    <row r="385" spans="4:8" ht="15">
      <c r="D385" s="90"/>
      <c r="E385" s="91"/>
      <c r="F385" s="92"/>
      <c r="G385" s="88"/>
      <c r="H385" s="88"/>
    </row>
    <row r="386" spans="4:8" ht="15">
      <c r="D386" s="90"/>
      <c r="E386" s="91"/>
      <c r="F386" s="92"/>
      <c r="G386" s="88"/>
      <c r="H386" s="88"/>
    </row>
    <row r="387" spans="4:8" ht="15">
      <c r="D387" s="90"/>
      <c r="E387" s="91"/>
      <c r="F387" s="92"/>
      <c r="G387" s="88"/>
      <c r="H387" s="88"/>
    </row>
  </sheetData>
  <sheetProtection/>
  <mergeCells count="8">
    <mergeCell ref="A238:D238"/>
    <mergeCell ref="F238:G238"/>
    <mergeCell ref="E1:F1"/>
    <mergeCell ref="A235:H235"/>
    <mergeCell ref="A236:D236"/>
    <mergeCell ref="F236:G236"/>
    <mergeCell ref="A237:D237"/>
    <mergeCell ref="F237:G237"/>
  </mergeCells>
  <printOptions/>
  <pageMargins left="0.6692913385826772" right="0.1968503937007874" top="1.0236220472440944" bottom="0.8661417322834646" header="0.5118110236220472" footer="0.5118110236220472"/>
  <pageSetup horizontalDpi="600" verticalDpi="600" orientation="portrait" paperSize="9" scale="55" r:id="rId3"/>
  <headerFooter alignWithMargins="0">
    <oddHeader>&amp;C&amp;"Times New Roman,Pogrubiona"&amp;14KOSZTORYS INWESTORSKI
Przebudowy drogi gminnej nr 350105W Kuczki Kolonia – Gózd - Karszówka
odcinek od km 0+000 do km 3+874</oddHeader>
    <oddFooter>&amp;CLuty 2018r</oddFooter>
  </headerFooter>
  <rowBreaks count="3" manualBreakCount="3">
    <brk id="119" max="7" man="1"/>
    <brk id="174" max="7" man="1"/>
    <brk id="205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87"/>
  <sheetViews>
    <sheetView tabSelected="1" view="pageLayout" zoomScaleSheetLayoutView="100" workbookViewId="0" topLeftCell="A1">
      <selection activeCell="H92" sqref="H92"/>
    </sheetView>
  </sheetViews>
  <sheetFormatPr defaultColWidth="10.00390625" defaultRowHeight="12.75"/>
  <cols>
    <col min="1" max="1" width="8.375" style="53" customWidth="1"/>
    <col min="2" max="2" width="14.25390625" style="54" customWidth="1"/>
    <col min="3" max="3" width="15.875" style="55" customWidth="1"/>
    <col min="4" max="4" width="66.375" style="56" customWidth="1"/>
    <col min="5" max="5" width="18.125" style="55" customWidth="1"/>
    <col min="6" max="6" width="12.875" style="57" customWidth="1"/>
    <col min="7" max="7" width="13.375" style="58" customWidth="1"/>
    <col min="8" max="8" width="18.125" style="59" customWidth="1"/>
    <col min="9" max="9" width="16.125" style="60" customWidth="1"/>
    <col min="10" max="16384" width="10.00390625" style="60" customWidth="1"/>
  </cols>
  <sheetData>
    <row r="1" spans="1:8" s="61" customFormat="1" ht="20.25" customHeight="1">
      <c r="A1" s="95" t="s">
        <v>0</v>
      </c>
      <c r="B1" s="96" t="s">
        <v>1</v>
      </c>
      <c r="C1" s="97" t="s">
        <v>2</v>
      </c>
      <c r="D1" s="98" t="s">
        <v>3</v>
      </c>
      <c r="E1" s="293" t="s">
        <v>4</v>
      </c>
      <c r="F1" s="293"/>
      <c r="G1" s="99" t="s">
        <v>5</v>
      </c>
      <c r="H1" s="100" t="s">
        <v>6</v>
      </c>
    </row>
    <row r="2" spans="1:8" s="66" customFormat="1" ht="33.75" customHeight="1">
      <c r="A2" s="101"/>
      <c r="B2" s="7" t="s">
        <v>7</v>
      </c>
      <c r="C2" s="8" t="s">
        <v>8</v>
      </c>
      <c r="D2" s="62" t="s">
        <v>9</v>
      </c>
      <c r="E2" s="63" t="s">
        <v>10</v>
      </c>
      <c r="F2" s="64" t="s">
        <v>11</v>
      </c>
      <c r="G2" s="65" t="s">
        <v>49</v>
      </c>
      <c r="H2" s="102" t="s">
        <v>49</v>
      </c>
    </row>
    <row r="3" spans="1:8" s="70" customFormat="1" ht="15">
      <c r="A3" s="103">
        <v>1</v>
      </c>
      <c r="B3" s="67" t="s">
        <v>13</v>
      </c>
      <c r="C3" s="68">
        <v>3</v>
      </c>
      <c r="D3" s="67" t="s">
        <v>14</v>
      </c>
      <c r="E3" s="68">
        <v>5</v>
      </c>
      <c r="F3" s="68">
        <v>6</v>
      </c>
      <c r="G3" s="69">
        <v>7</v>
      </c>
      <c r="H3" s="104">
        <v>8</v>
      </c>
    </row>
    <row r="4" spans="1:8" s="70" customFormat="1" ht="37.5" customHeight="1">
      <c r="A4" s="169" t="s">
        <v>15</v>
      </c>
      <c r="B4" s="170" t="s">
        <v>16</v>
      </c>
      <c r="C4" s="171" t="s">
        <v>15</v>
      </c>
      <c r="D4" s="172" t="s">
        <v>61</v>
      </c>
      <c r="E4" s="171" t="s">
        <v>15</v>
      </c>
      <c r="F4" s="183" t="s">
        <v>15</v>
      </c>
      <c r="G4" s="184" t="s">
        <v>15</v>
      </c>
      <c r="H4" s="185" t="s">
        <v>15</v>
      </c>
    </row>
    <row r="5" spans="1:8" s="71" customFormat="1" ht="37.5" customHeight="1">
      <c r="A5" s="174" t="s">
        <v>15</v>
      </c>
      <c r="B5" s="186" t="s">
        <v>15</v>
      </c>
      <c r="C5" s="176" t="s">
        <v>17</v>
      </c>
      <c r="D5" s="177" t="s">
        <v>18</v>
      </c>
      <c r="E5" s="186" t="s">
        <v>15</v>
      </c>
      <c r="F5" s="187" t="s">
        <v>15</v>
      </c>
      <c r="G5" s="186" t="s">
        <v>15</v>
      </c>
      <c r="H5" s="188" t="s">
        <v>15</v>
      </c>
    </row>
    <row r="6" spans="1:8" s="71" customFormat="1" ht="37.5" customHeight="1">
      <c r="A6" s="105" t="s">
        <v>15</v>
      </c>
      <c r="B6" s="72" t="s">
        <v>15</v>
      </c>
      <c r="C6" s="32" t="s">
        <v>19</v>
      </c>
      <c r="D6" s="33" t="s">
        <v>20</v>
      </c>
      <c r="E6" s="72" t="s">
        <v>15</v>
      </c>
      <c r="F6" s="40" t="s">
        <v>15</v>
      </c>
      <c r="G6" s="73" t="s">
        <v>15</v>
      </c>
      <c r="H6" s="106" t="s">
        <v>15</v>
      </c>
    </row>
    <row r="7" spans="1:8" s="71" customFormat="1" ht="37.5" customHeight="1">
      <c r="A7" s="107">
        <v>1</v>
      </c>
      <c r="B7" s="74"/>
      <c r="C7" s="21"/>
      <c r="D7" s="28" t="s">
        <v>50</v>
      </c>
      <c r="E7" s="21" t="s">
        <v>21</v>
      </c>
      <c r="F7" s="47">
        <f>'Przedmiar drogowy'!F8</f>
        <v>3.87</v>
      </c>
      <c r="G7" s="199"/>
      <c r="H7" s="108"/>
    </row>
    <row r="8" spans="1:8" s="71" customFormat="1" ht="12.75" customHeight="1" hidden="1">
      <c r="A8" s="109"/>
      <c r="B8" s="35"/>
      <c r="C8" s="35"/>
      <c r="D8" s="35"/>
      <c r="E8" s="35"/>
      <c r="F8" s="35"/>
      <c r="G8" s="146"/>
      <c r="H8" s="110"/>
    </row>
    <row r="9" spans="1:8" s="71" customFormat="1" ht="12.75" customHeight="1" hidden="1">
      <c r="A9" s="109"/>
      <c r="B9" s="35"/>
      <c r="C9" s="35"/>
      <c r="D9" s="35"/>
      <c r="E9" s="35"/>
      <c r="F9" s="35"/>
      <c r="G9" s="146"/>
      <c r="H9" s="110"/>
    </row>
    <row r="10" spans="1:8" s="71" customFormat="1" ht="15" hidden="1">
      <c r="A10" s="109"/>
      <c r="B10" s="35"/>
      <c r="C10" s="35"/>
      <c r="D10" s="35"/>
      <c r="E10" s="35"/>
      <c r="F10" s="35"/>
      <c r="G10" s="146"/>
      <c r="H10" s="110"/>
    </row>
    <row r="11" spans="1:8" s="71" customFormat="1" ht="15" hidden="1">
      <c r="A11" s="109"/>
      <c r="B11" s="35"/>
      <c r="C11" s="35"/>
      <c r="D11" s="35"/>
      <c r="E11" s="35"/>
      <c r="F11" s="35"/>
      <c r="G11" s="146"/>
      <c r="H11" s="110"/>
    </row>
    <row r="12" spans="1:8" s="71" customFormat="1" ht="15" hidden="1">
      <c r="A12" s="109"/>
      <c r="B12" s="35"/>
      <c r="C12" s="35"/>
      <c r="D12" s="35"/>
      <c r="E12" s="35"/>
      <c r="F12" s="35"/>
      <c r="G12" s="146"/>
      <c r="H12" s="110"/>
    </row>
    <row r="13" spans="1:8" s="71" customFormat="1" ht="15" hidden="1">
      <c r="A13" s="109"/>
      <c r="B13" s="35"/>
      <c r="C13" s="35"/>
      <c r="D13" s="35"/>
      <c r="E13" s="35"/>
      <c r="F13" s="35"/>
      <c r="G13" s="146"/>
      <c r="H13" s="110"/>
    </row>
    <row r="14" spans="1:8" s="71" customFormat="1" ht="15" hidden="1">
      <c r="A14" s="109"/>
      <c r="B14" s="35"/>
      <c r="C14" s="35"/>
      <c r="D14" s="35"/>
      <c r="E14" s="35"/>
      <c r="F14" s="35"/>
      <c r="G14" s="146"/>
      <c r="H14" s="110"/>
    </row>
    <row r="15" spans="1:8" s="71" customFormat="1" ht="15" hidden="1">
      <c r="A15" s="109"/>
      <c r="B15" s="35"/>
      <c r="C15" s="35"/>
      <c r="D15" s="35"/>
      <c r="E15" s="35"/>
      <c r="F15" s="35"/>
      <c r="G15" s="146"/>
      <c r="H15" s="110"/>
    </row>
    <row r="16" spans="1:8" s="71" customFormat="1" ht="15" hidden="1">
      <c r="A16" s="109"/>
      <c r="B16" s="35"/>
      <c r="C16" s="35"/>
      <c r="D16" s="35"/>
      <c r="E16" s="35"/>
      <c r="F16" s="35"/>
      <c r="G16" s="146"/>
      <c r="H16" s="110"/>
    </row>
    <row r="17" spans="1:8" s="71" customFormat="1" ht="15" hidden="1">
      <c r="A17" s="109"/>
      <c r="B17" s="35"/>
      <c r="C17" s="35"/>
      <c r="D17" s="35"/>
      <c r="E17" s="35"/>
      <c r="F17" s="35"/>
      <c r="G17" s="146"/>
      <c r="H17" s="110"/>
    </row>
    <row r="18" spans="1:8" s="71" customFormat="1" ht="15" hidden="1">
      <c r="A18" s="109"/>
      <c r="B18" s="35"/>
      <c r="C18" s="35"/>
      <c r="D18" s="35"/>
      <c r="E18" s="35"/>
      <c r="F18" s="35"/>
      <c r="G18" s="146"/>
      <c r="H18" s="110"/>
    </row>
    <row r="19" spans="1:8" s="71" customFormat="1" ht="15" hidden="1">
      <c r="A19" s="109"/>
      <c r="B19" s="35"/>
      <c r="C19" s="35"/>
      <c r="D19" s="35"/>
      <c r="E19" s="35"/>
      <c r="F19" s="35"/>
      <c r="G19" s="146"/>
      <c r="H19" s="110"/>
    </row>
    <row r="20" spans="1:8" s="71" customFormat="1" ht="15" hidden="1">
      <c r="A20" s="109"/>
      <c r="B20" s="35"/>
      <c r="C20" s="35"/>
      <c r="D20" s="35"/>
      <c r="E20" s="35"/>
      <c r="F20" s="35"/>
      <c r="G20" s="146"/>
      <c r="H20" s="110"/>
    </row>
    <row r="21" spans="1:8" s="71" customFormat="1" ht="15" hidden="1">
      <c r="A21" s="109"/>
      <c r="B21" s="35"/>
      <c r="C21" s="35"/>
      <c r="D21" s="35"/>
      <c r="E21" s="35"/>
      <c r="F21" s="35"/>
      <c r="G21" s="146"/>
      <c r="H21" s="110"/>
    </row>
    <row r="22" spans="1:8" s="71" customFormat="1" ht="15" hidden="1">
      <c r="A22" s="109"/>
      <c r="B22" s="35"/>
      <c r="C22" s="35"/>
      <c r="D22" s="35"/>
      <c r="E22" s="35"/>
      <c r="F22" s="35"/>
      <c r="G22" s="146"/>
      <c r="H22" s="110"/>
    </row>
    <row r="23" spans="1:8" s="71" customFormat="1" ht="15" hidden="1">
      <c r="A23" s="109"/>
      <c r="B23" s="35"/>
      <c r="C23" s="35"/>
      <c r="D23" s="35"/>
      <c r="E23" s="35"/>
      <c r="F23" s="35"/>
      <c r="G23" s="146"/>
      <c r="H23" s="110"/>
    </row>
    <row r="24" spans="1:8" s="71" customFormat="1" ht="12.75" customHeight="1" hidden="1">
      <c r="A24" s="109"/>
      <c r="B24" s="35"/>
      <c r="C24" s="35"/>
      <c r="D24" s="35"/>
      <c r="E24" s="35"/>
      <c r="F24" s="35"/>
      <c r="G24" s="146"/>
      <c r="H24" s="110"/>
    </row>
    <row r="25" spans="1:8" s="71" customFormat="1" ht="12.75" customHeight="1" hidden="1">
      <c r="A25" s="109"/>
      <c r="B25" s="35"/>
      <c r="C25" s="35"/>
      <c r="D25" s="35"/>
      <c r="E25" s="35"/>
      <c r="F25" s="35"/>
      <c r="G25" s="146"/>
      <c r="H25" s="110"/>
    </row>
    <row r="26" spans="1:8" s="71" customFormat="1" ht="12.75" customHeight="1" hidden="1">
      <c r="A26" s="109"/>
      <c r="B26" s="35"/>
      <c r="C26" s="35"/>
      <c r="D26" s="35"/>
      <c r="E26" s="35"/>
      <c r="F26" s="35"/>
      <c r="G26" s="146"/>
      <c r="H26" s="110"/>
    </row>
    <row r="27" spans="1:8" s="71" customFormat="1" ht="12.75" customHeight="1" hidden="1">
      <c r="A27" s="109"/>
      <c r="B27" s="35"/>
      <c r="C27" s="35"/>
      <c r="D27" s="35"/>
      <c r="E27" s="35"/>
      <c r="F27" s="35"/>
      <c r="G27" s="146"/>
      <c r="H27" s="110"/>
    </row>
    <row r="28" spans="1:8" s="71" customFormat="1" ht="12.75" customHeight="1" hidden="1">
      <c r="A28" s="109"/>
      <c r="B28" s="35"/>
      <c r="C28" s="35"/>
      <c r="D28" s="35"/>
      <c r="E28" s="35"/>
      <c r="F28" s="35"/>
      <c r="G28" s="146"/>
      <c r="H28" s="110"/>
    </row>
    <row r="29" spans="1:8" s="71" customFormat="1" ht="12.75" customHeight="1" hidden="1">
      <c r="A29" s="109"/>
      <c r="B29" s="35"/>
      <c r="C29" s="35"/>
      <c r="D29" s="35"/>
      <c r="E29" s="35"/>
      <c r="F29" s="35"/>
      <c r="G29" s="146"/>
      <c r="H29" s="110"/>
    </row>
    <row r="30" spans="1:8" s="71" customFormat="1" ht="12.75" customHeight="1" hidden="1">
      <c r="A30" s="109"/>
      <c r="B30" s="35"/>
      <c r="C30" s="35"/>
      <c r="D30" s="35"/>
      <c r="E30" s="35"/>
      <c r="F30" s="35"/>
      <c r="G30" s="146"/>
      <c r="H30" s="110"/>
    </row>
    <row r="31" spans="1:8" s="71" customFormat="1" ht="12.75" customHeight="1" hidden="1">
      <c r="A31" s="109"/>
      <c r="B31" s="35"/>
      <c r="C31" s="35"/>
      <c r="D31" s="35"/>
      <c r="E31" s="35"/>
      <c r="F31" s="35"/>
      <c r="G31" s="146"/>
      <c r="H31" s="110"/>
    </row>
    <row r="32" spans="1:8" s="71" customFormat="1" ht="12.75" customHeight="1" hidden="1">
      <c r="A32" s="109"/>
      <c r="B32" s="35"/>
      <c r="C32" s="35"/>
      <c r="D32" s="35"/>
      <c r="E32" s="35"/>
      <c r="F32" s="35"/>
      <c r="G32" s="146"/>
      <c r="H32" s="110"/>
    </row>
    <row r="33" spans="1:8" s="71" customFormat="1" ht="12.75" customHeight="1" hidden="1">
      <c r="A33" s="109"/>
      <c r="B33" s="35"/>
      <c r="C33" s="35"/>
      <c r="D33" s="35"/>
      <c r="E33" s="35"/>
      <c r="F33" s="35"/>
      <c r="G33" s="146"/>
      <c r="H33" s="110"/>
    </row>
    <row r="34" spans="1:8" s="71" customFormat="1" ht="15" hidden="1">
      <c r="A34" s="109"/>
      <c r="B34" s="35"/>
      <c r="C34" s="35"/>
      <c r="D34" s="35"/>
      <c r="E34" s="35"/>
      <c r="F34" s="35"/>
      <c r="G34" s="146"/>
      <c r="H34" s="110"/>
    </row>
    <row r="35" spans="1:8" s="71" customFormat="1" ht="12.75" customHeight="1" hidden="1">
      <c r="A35" s="109"/>
      <c r="B35" s="35"/>
      <c r="C35" s="35"/>
      <c r="D35" s="35"/>
      <c r="E35" s="35"/>
      <c r="F35" s="35"/>
      <c r="G35" s="146"/>
      <c r="H35" s="110"/>
    </row>
    <row r="36" spans="1:8" s="71" customFormat="1" ht="12.75" customHeight="1" hidden="1">
      <c r="A36" s="109"/>
      <c r="B36" s="35"/>
      <c r="C36" s="35"/>
      <c r="D36" s="35"/>
      <c r="E36" s="35"/>
      <c r="F36" s="35"/>
      <c r="G36" s="146"/>
      <c r="H36" s="110"/>
    </row>
    <row r="37" spans="1:8" s="71" customFormat="1" ht="12.75" customHeight="1" hidden="1">
      <c r="A37" s="109"/>
      <c r="B37" s="35"/>
      <c r="C37" s="35"/>
      <c r="D37" s="35"/>
      <c r="E37" s="35"/>
      <c r="F37" s="35"/>
      <c r="G37" s="146"/>
      <c r="H37" s="110"/>
    </row>
    <row r="38" spans="1:8" s="71" customFormat="1" ht="12.75" customHeight="1" hidden="1">
      <c r="A38" s="109"/>
      <c r="B38" s="35"/>
      <c r="C38" s="35"/>
      <c r="D38" s="35"/>
      <c r="E38" s="35"/>
      <c r="F38" s="35"/>
      <c r="G38" s="146"/>
      <c r="H38" s="110"/>
    </row>
    <row r="39" spans="1:8" s="71" customFormat="1" ht="15" hidden="1">
      <c r="A39" s="109"/>
      <c r="B39" s="35"/>
      <c r="C39" s="35"/>
      <c r="D39" s="35"/>
      <c r="E39" s="35"/>
      <c r="F39" s="35"/>
      <c r="G39" s="146"/>
      <c r="H39" s="110"/>
    </row>
    <row r="40" spans="1:8" s="71" customFormat="1" ht="15" hidden="1">
      <c r="A40" s="109"/>
      <c r="B40" s="35"/>
      <c r="C40" s="35"/>
      <c r="D40" s="35"/>
      <c r="E40" s="35"/>
      <c r="F40" s="35"/>
      <c r="G40" s="146"/>
      <c r="H40" s="110"/>
    </row>
    <row r="41" spans="1:8" s="71" customFormat="1" ht="15" hidden="1">
      <c r="A41" s="109"/>
      <c r="B41" s="35"/>
      <c r="C41" s="35"/>
      <c r="D41" s="35"/>
      <c r="E41" s="35"/>
      <c r="F41" s="35"/>
      <c r="G41" s="146"/>
      <c r="H41" s="110"/>
    </row>
    <row r="42" spans="1:8" s="71" customFormat="1" ht="15" hidden="1">
      <c r="A42" s="109"/>
      <c r="B42" s="35"/>
      <c r="C42" s="35"/>
      <c r="D42" s="35"/>
      <c r="E42" s="35"/>
      <c r="F42" s="35"/>
      <c r="G42" s="146"/>
      <c r="H42" s="110"/>
    </row>
    <row r="43" spans="1:8" s="71" customFormat="1" ht="15" hidden="1">
      <c r="A43" s="109"/>
      <c r="B43" s="35"/>
      <c r="C43" s="35"/>
      <c r="D43" s="35"/>
      <c r="E43" s="35"/>
      <c r="F43" s="35"/>
      <c r="G43" s="146"/>
      <c r="H43" s="110"/>
    </row>
    <row r="44" spans="1:8" s="71" customFormat="1" ht="12.75" customHeight="1" hidden="1">
      <c r="A44" s="109"/>
      <c r="B44" s="35"/>
      <c r="C44" s="35"/>
      <c r="D44" s="35"/>
      <c r="E44" s="35"/>
      <c r="F44" s="35"/>
      <c r="G44" s="146"/>
      <c r="H44" s="110"/>
    </row>
    <row r="45" spans="1:8" s="71" customFormat="1" ht="15" hidden="1">
      <c r="A45" s="109"/>
      <c r="B45" s="35"/>
      <c r="C45" s="35"/>
      <c r="D45" s="35"/>
      <c r="E45" s="35"/>
      <c r="F45" s="35"/>
      <c r="G45" s="146"/>
      <c r="H45" s="110"/>
    </row>
    <row r="46" spans="1:8" s="71" customFormat="1" ht="12.75" customHeight="1" hidden="1">
      <c r="A46" s="109"/>
      <c r="B46" s="35"/>
      <c r="C46" s="35"/>
      <c r="D46" s="35"/>
      <c r="E46" s="35"/>
      <c r="F46" s="35"/>
      <c r="G46" s="146"/>
      <c r="H46" s="110"/>
    </row>
    <row r="47" spans="1:8" s="71" customFormat="1" ht="12.75" customHeight="1" hidden="1">
      <c r="A47" s="109"/>
      <c r="B47" s="35"/>
      <c r="C47" s="35"/>
      <c r="D47" s="35"/>
      <c r="E47" s="35"/>
      <c r="F47" s="35"/>
      <c r="G47" s="146"/>
      <c r="H47" s="110"/>
    </row>
    <row r="48" spans="1:8" s="71" customFormat="1" ht="12.75" customHeight="1" hidden="1">
      <c r="A48" s="109"/>
      <c r="B48" s="35"/>
      <c r="C48" s="35"/>
      <c r="D48" s="35"/>
      <c r="E48" s="35"/>
      <c r="F48" s="35"/>
      <c r="G48" s="146"/>
      <c r="H48" s="110"/>
    </row>
    <row r="49" spans="1:8" s="71" customFormat="1" ht="15" hidden="1">
      <c r="A49" s="109"/>
      <c r="B49" s="35"/>
      <c r="C49" s="35"/>
      <c r="D49" s="35"/>
      <c r="E49" s="35"/>
      <c r="F49" s="35"/>
      <c r="G49" s="146"/>
      <c r="H49" s="110"/>
    </row>
    <row r="50" spans="1:8" s="71" customFormat="1" ht="15" hidden="1">
      <c r="A50" s="109"/>
      <c r="B50" s="35"/>
      <c r="C50" s="35"/>
      <c r="D50" s="35"/>
      <c r="E50" s="35"/>
      <c r="F50" s="35"/>
      <c r="G50" s="146"/>
      <c r="H50" s="110"/>
    </row>
    <row r="51" spans="1:8" s="71" customFormat="1" ht="15" hidden="1">
      <c r="A51" s="109"/>
      <c r="B51" s="35"/>
      <c r="C51" s="35"/>
      <c r="D51" s="35"/>
      <c r="E51" s="35"/>
      <c r="F51" s="35"/>
      <c r="G51" s="146"/>
      <c r="H51" s="110"/>
    </row>
    <row r="52" spans="1:8" s="71" customFormat="1" ht="15" hidden="1">
      <c r="A52" s="109"/>
      <c r="B52" s="35"/>
      <c r="C52" s="35"/>
      <c r="D52" s="35"/>
      <c r="E52" s="35"/>
      <c r="F52" s="35"/>
      <c r="G52" s="146"/>
      <c r="H52" s="110"/>
    </row>
    <row r="53" spans="1:9" s="71" customFormat="1" ht="12.75" customHeight="1" hidden="1">
      <c r="A53" s="109"/>
      <c r="B53" s="35"/>
      <c r="C53" s="35"/>
      <c r="D53" s="35"/>
      <c r="E53" s="35"/>
      <c r="F53" s="35"/>
      <c r="G53" s="146"/>
      <c r="H53" s="110"/>
      <c r="I53" s="75"/>
    </row>
    <row r="54" spans="1:8" s="71" customFormat="1" ht="12.75" customHeight="1" hidden="1">
      <c r="A54" s="109"/>
      <c r="B54" s="35"/>
      <c r="C54" s="35"/>
      <c r="D54" s="35"/>
      <c r="E54" s="35"/>
      <c r="F54" s="35"/>
      <c r="G54" s="146"/>
      <c r="H54" s="110"/>
    </row>
    <row r="55" spans="1:8" s="71" customFormat="1" ht="15" hidden="1">
      <c r="A55" s="109"/>
      <c r="B55" s="35"/>
      <c r="C55" s="35"/>
      <c r="D55" s="35"/>
      <c r="E55" s="35"/>
      <c r="F55" s="35"/>
      <c r="G55" s="146"/>
      <c r="H55" s="110"/>
    </row>
    <row r="56" spans="1:8" s="71" customFormat="1" ht="15" hidden="1">
      <c r="A56" s="109"/>
      <c r="B56" s="35"/>
      <c r="C56" s="35"/>
      <c r="D56" s="35"/>
      <c r="E56" s="35"/>
      <c r="F56" s="35"/>
      <c r="G56" s="146"/>
      <c r="H56" s="110"/>
    </row>
    <row r="57" spans="1:8" s="71" customFormat="1" ht="15" hidden="1">
      <c r="A57" s="109"/>
      <c r="B57" s="35"/>
      <c r="C57" s="35"/>
      <c r="D57" s="35"/>
      <c r="E57" s="35"/>
      <c r="F57" s="35"/>
      <c r="G57" s="146"/>
      <c r="H57" s="110"/>
    </row>
    <row r="58" spans="1:8" s="71" customFormat="1" ht="15" hidden="1">
      <c r="A58" s="109"/>
      <c r="B58" s="35"/>
      <c r="C58" s="35"/>
      <c r="D58" s="35"/>
      <c r="E58" s="35"/>
      <c r="F58" s="35"/>
      <c r="G58" s="146"/>
      <c r="H58" s="110"/>
    </row>
    <row r="59" spans="1:8" s="71" customFormat="1" ht="15" hidden="1">
      <c r="A59" s="109"/>
      <c r="B59" s="35"/>
      <c r="C59" s="35"/>
      <c r="D59" s="35"/>
      <c r="E59" s="35"/>
      <c r="F59" s="35"/>
      <c r="G59" s="146"/>
      <c r="H59" s="110"/>
    </row>
    <row r="60" spans="1:8" s="71" customFormat="1" ht="15" hidden="1">
      <c r="A60" s="109"/>
      <c r="B60" s="35"/>
      <c r="C60" s="35"/>
      <c r="D60" s="35"/>
      <c r="E60" s="35"/>
      <c r="F60" s="35"/>
      <c r="G60" s="146"/>
      <c r="H60" s="110"/>
    </row>
    <row r="61" spans="1:8" s="71" customFormat="1" ht="15" hidden="1">
      <c r="A61" s="109"/>
      <c r="B61" s="35"/>
      <c r="C61" s="35"/>
      <c r="D61" s="35"/>
      <c r="E61" s="35"/>
      <c r="F61" s="35"/>
      <c r="G61" s="146"/>
      <c r="H61" s="110"/>
    </row>
    <row r="62" spans="1:8" s="71" customFormat="1" ht="12.75" customHeight="1" hidden="1">
      <c r="A62" s="109"/>
      <c r="B62" s="35"/>
      <c r="C62" s="35"/>
      <c r="D62" s="35"/>
      <c r="E62" s="35"/>
      <c r="F62" s="35"/>
      <c r="G62" s="146"/>
      <c r="H62" s="110"/>
    </row>
    <row r="63" spans="1:8" s="71" customFormat="1" ht="15" hidden="1">
      <c r="A63" s="109"/>
      <c r="B63" s="35"/>
      <c r="C63" s="35"/>
      <c r="D63" s="35"/>
      <c r="E63" s="35"/>
      <c r="F63" s="35"/>
      <c r="G63" s="146"/>
      <c r="H63" s="110"/>
    </row>
    <row r="64" spans="1:8" s="71" customFormat="1" ht="12.75" customHeight="1" hidden="1">
      <c r="A64" s="109"/>
      <c r="B64" s="35"/>
      <c r="C64" s="35"/>
      <c r="D64" s="35"/>
      <c r="E64" s="35"/>
      <c r="F64" s="35"/>
      <c r="G64" s="146"/>
      <c r="H64" s="110"/>
    </row>
    <row r="65" spans="1:8" s="71" customFormat="1" ht="15" hidden="1">
      <c r="A65" s="109"/>
      <c r="B65" s="35"/>
      <c r="C65" s="35"/>
      <c r="D65" s="35"/>
      <c r="E65" s="35"/>
      <c r="F65" s="35"/>
      <c r="G65" s="146"/>
      <c r="H65" s="110"/>
    </row>
    <row r="66" spans="1:8" s="71" customFormat="1" ht="15" hidden="1">
      <c r="A66" s="109"/>
      <c r="B66" s="35"/>
      <c r="C66" s="35"/>
      <c r="D66" s="35"/>
      <c r="E66" s="35"/>
      <c r="F66" s="35"/>
      <c r="G66" s="146"/>
      <c r="H66" s="110"/>
    </row>
    <row r="67" spans="1:8" s="71" customFormat="1" ht="15" hidden="1">
      <c r="A67" s="109"/>
      <c r="B67" s="35"/>
      <c r="C67" s="35"/>
      <c r="D67" s="35"/>
      <c r="E67" s="35"/>
      <c r="F67" s="35"/>
      <c r="G67" s="146"/>
      <c r="H67" s="110"/>
    </row>
    <row r="68" spans="1:8" s="71" customFormat="1" ht="15" hidden="1">
      <c r="A68" s="109"/>
      <c r="B68" s="35"/>
      <c r="C68" s="35"/>
      <c r="D68" s="35"/>
      <c r="E68" s="35"/>
      <c r="F68" s="35"/>
      <c r="G68" s="146"/>
      <c r="H68" s="110"/>
    </row>
    <row r="69" spans="1:8" s="71" customFormat="1" ht="15" hidden="1">
      <c r="A69" s="109"/>
      <c r="B69" s="35"/>
      <c r="C69" s="35"/>
      <c r="D69" s="35"/>
      <c r="E69" s="35"/>
      <c r="F69" s="35"/>
      <c r="G69" s="146"/>
      <c r="H69" s="110"/>
    </row>
    <row r="70" spans="1:8" s="71" customFormat="1" ht="15" hidden="1">
      <c r="A70" s="109"/>
      <c r="B70" s="35"/>
      <c r="C70" s="35"/>
      <c r="D70" s="35"/>
      <c r="E70" s="35"/>
      <c r="F70" s="35"/>
      <c r="G70" s="146"/>
      <c r="H70" s="110"/>
    </row>
    <row r="71" spans="1:8" s="71" customFormat="1" ht="15" hidden="1">
      <c r="A71" s="109"/>
      <c r="B71" s="35"/>
      <c r="C71" s="35"/>
      <c r="D71" s="35"/>
      <c r="E71" s="35"/>
      <c r="F71" s="35"/>
      <c r="G71" s="146"/>
      <c r="H71" s="110"/>
    </row>
    <row r="72" spans="1:8" s="71" customFormat="1" ht="15" hidden="1">
      <c r="A72" s="109"/>
      <c r="B72" s="35"/>
      <c r="C72" s="35"/>
      <c r="D72" s="35"/>
      <c r="E72" s="35"/>
      <c r="F72" s="35"/>
      <c r="G72" s="146"/>
      <c r="H72" s="110"/>
    </row>
    <row r="73" spans="1:8" s="71" customFormat="1" ht="15" hidden="1">
      <c r="A73" s="109"/>
      <c r="B73" s="35"/>
      <c r="C73" s="35"/>
      <c r="D73" s="35"/>
      <c r="E73" s="35"/>
      <c r="F73" s="35"/>
      <c r="G73" s="146"/>
      <c r="H73" s="110"/>
    </row>
    <row r="74" spans="1:8" s="71" customFormat="1" ht="15" hidden="1">
      <c r="A74" s="109"/>
      <c r="B74" s="35"/>
      <c r="C74" s="35"/>
      <c r="D74" s="35"/>
      <c r="E74" s="35"/>
      <c r="F74" s="35"/>
      <c r="G74" s="146"/>
      <c r="H74" s="110"/>
    </row>
    <row r="75" spans="1:8" s="71" customFormat="1" ht="15" hidden="1">
      <c r="A75" s="109"/>
      <c r="B75" s="35"/>
      <c r="C75" s="35"/>
      <c r="D75" s="35"/>
      <c r="E75" s="35"/>
      <c r="F75" s="35"/>
      <c r="G75" s="146"/>
      <c r="H75" s="110"/>
    </row>
    <row r="76" spans="1:8" s="71" customFormat="1" ht="15" hidden="1">
      <c r="A76" s="109"/>
      <c r="B76" s="35"/>
      <c r="C76" s="35"/>
      <c r="D76" s="35"/>
      <c r="E76" s="35"/>
      <c r="F76" s="35"/>
      <c r="G76" s="146"/>
      <c r="H76" s="110"/>
    </row>
    <row r="77" spans="1:8" s="71" customFormat="1" ht="15" hidden="1">
      <c r="A77" s="109"/>
      <c r="B77" s="35"/>
      <c r="C77" s="35"/>
      <c r="D77" s="35"/>
      <c r="E77" s="35"/>
      <c r="F77" s="35"/>
      <c r="G77" s="146"/>
      <c r="H77" s="110"/>
    </row>
    <row r="78" spans="1:8" s="71" customFormat="1" ht="15" hidden="1">
      <c r="A78" s="109"/>
      <c r="B78" s="35"/>
      <c r="C78" s="35"/>
      <c r="D78" s="35"/>
      <c r="E78" s="35"/>
      <c r="F78" s="35"/>
      <c r="G78" s="146"/>
      <c r="H78" s="110"/>
    </row>
    <row r="79" spans="1:8" s="71" customFormat="1" ht="12.75" customHeight="1" hidden="1">
      <c r="A79" s="109"/>
      <c r="B79" s="35"/>
      <c r="C79" s="35"/>
      <c r="D79" s="35"/>
      <c r="E79" s="35"/>
      <c r="F79" s="35"/>
      <c r="G79" s="146"/>
      <c r="H79" s="110"/>
    </row>
    <row r="80" spans="1:8" s="71" customFormat="1" ht="12.75" customHeight="1" hidden="1">
      <c r="A80" s="109"/>
      <c r="B80" s="35"/>
      <c r="C80" s="35"/>
      <c r="D80" s="35"/>
      <c r="E80" s="35"/>
      <c r="F80" s="35"/>
      <c r="G80" s="146"/>
      <c r="H80" s="110"/>
    </row>
    <row r="81" spans="1:8" s="71" customFormat="1" ht="12.75" customHeight="1" hidden="1">
      <c r="A81" s="109"/>
      <c r="B81" s="35"/>
      <c r="C81" s="35"/>
      <c r="D81" s="35"/>
      <c r="E81" s="35"/>
      <c r="F81" s="35"/>
      <c r="G81" s="146"/>
      <c r="H81" s="110"/>
    </row>
    <row r="82" spans="1:8" s="71" customFormat="1" ht="12.75" customHeight="1" hidden="1">
      <c r="A82" s="109"/>
      <c r="B82" s="35"/>
      <c r="C82" s="35"/>
      <c r="D82" s="35"/>
      <c r="E82" s="35"/>
      <c r="F82" s="35"/>
      <c r="G82" s="146"/>
      <c r="H82" s="110"/>
    </row>
    <row r="83" spans="1:8" s="71" customFormat="1" ht="12.75" customHeight="1" hidden="1">
      <c r="A83" s="109"/>
      <c r="B83" s="35"/>
      <c r="C83" s="35"/>
      <c r="D83" s="35"/>
      <c r="E83" s="35"/>
      <c r="F83" s="35"/>
      <c r="G83" s="146"/>
      <c r="H83" s="110"/>
    </row>
    <row r="84" spans="1:8" s="71" customFormat="1" ht="12.75" customHeight="1" hidden="1">
      <c r="A84" s="109"/>
      <c r="B84" s="35"/>
      <c r="C84" s="35"/>
      <c r="D84" s="35"/>
      <c r="E84" s="35"/>
      <c r="F84" s="35"/>
      <c r="G84" s="146"/>
      <c r="H84" s="110"/>
    </row>
    <row r="85" spans="1:8" s="71" customFormat="1" ht="12.75" customHeight="1" hidden="1">
      <c r="A85" s="109"/>
      <c r="B85" s="35"/>
      <c r="C85" s="35"/>
      <c r="D85" s="35"/>
      <c r="E85" s="35"/>
      <c r="F85" s="35"/>
      <c r="G85" s="146"/>
      <c r="H85" s="110"/>
    </row>
    <row r="86" spans="1:8" s="71" customFormat="1" ht="15" hidden="1">
      <c r="A86" s="109"/>
      <c r="B86" s="35"/>
      <c r="C86" s="35"/>
      <c r="D86" s="35"/>
      <c r="E86" s="35"/>
      <c r="F86" s="35"/>
      <c r="G86" s="146"/>
      <c r="H86" s="110"/>
    </row>
    <row r="87" spans="1:8" s="71" customFormat="1" ht="15" hidden="1">
      <c r="A87" s="109"/>
      <c r="B87" s="35"/>
      <c r="C87" s="35"/>
      <c r="D87" s="35"/>
      <c r="E87" s="35"/>
      <c r="F87" s="35"/>
      <c r="G87" s="146"/>
      <c r="H87" s="110"/>
    </row>
    <row r="88" spans="1:8" s="71" customFormat="1" ht="15" hidden="1">
      <c r="A88" s="109"/>
      <c r="B88" s="35"/>
      <c r="C88" s="35"/>
      <c r="D88" s="35"/>
      <c r="E88" s="35"/>
      <c r="F88" s="35"/>
      <c r="G88" s="146"/>
      <c r="H88" s="110"/>
    </row>
    <row r="89" spans="1:8" s="71" customFormat="1" ht="37.5" customHeight="1">
      <c r="A89" s="105" t="s">
        <v>15</v>
      </c>
      <c r="B89" s="200" t="s">
        <v>15</v>
      </c>
      <c r="C89" s="46" t="s">
        <v>66</v>
      </c>
      <c r="D89" s="150" t="s">
        <v>67</v>
      </c>
      <c r="E89" s="20" t="s">
        <v>15</v>
      </c>
      <c r="F89" s="40" t="s">
        <v>15</v>
      </c>
      <c r="G89" s="73" t="s">
        <v>15</v>
      </c>
      <c r="H89" s="106" t="s">
        <v>15</v>
      </c>
    </row>
    <row r="90" spans="1:8" s="71" customFormat="1" ht="37.5" customHeight="1">
      <c r="A90" s="143">
        <f>A7+1</f>
        <v>2</v>
      </c>
      <c r="B90" s="148"/>
      <c r="C90" s="144"/>
      <c r="D90" s="149" t="s">
        <v>127</v>
      </c>
      <c r="E90" s="221" t="s">
        <v>26</v>
      </c>
      <c r="F90" s="76">
        <f>'Przedmiar drogowy'!F14</f>
        <v>7</v>
      </c>
      <c r="G90" s="46"/>
      <c r="H90" s="108"/>
    </row>
    <row r="91" spans="1:8" s="71" customFormat="1" ht="37.5" customHeight="1">
      <c r="A91" s="105" t="s">
        <v>15</v>
      </c>
      <c r="B91" s="72" t="s">
        <v>15</v>
      </c>
      <c r="C91" s="46" t="s">
        <v>22</v>
      </c>
      <c r="D91" s="49" t="s">
        <v>23</v>
      </c>
      <c r="E91" s="20" t="s">
        <v>15</v>
      </c>
      <c r="F91" s="40" t="s">
        <v>15</v>
      </c>
      <c r="G91" s="73" t="s">
        <v>15</v>
      </c>
      <c r="H91" s="106" t="s">
        <v>15</v>
      </c>
    </row>
    <row r="92" spans="1:8" s="71" customFormat="1" ht="47.25">
      <c r="A92" s="143">
        <f>A90+1</f>
        <v>3</v>
      </c>
      <c r="B92" s="158"/>
      <c r="C92" s="158"/>
      <c r="D92" s="228" t="s">
        <v>128</v>
      </c>
      <c r="E92" s="144" t="s">
        <v>25</v>
      </c>
      <c r="F92" s="76">
        <f>'Przedmiar drogowy'!F16</f>
        <v>791</v>
      </c>
      <c r="G92" s="46"/>
      <c r="H92" s="108"/>
    </row>
    <row r="93" spans="1:8" s="71" customFormat="1" ht="47.25">
      <c r="A93" s="143">
        <f aca="true" t="shared" si="0" ref="A93:A98">A92+1</f>
        <v>4</v>
      </c>
      <c r="B93" s="158"/>
      <c r="C93" s="158"/>
      <c r="D93" s="228" t="s">
        <v>101</v>
      </c>
      <c r="E93" s="144" t="s">
        <v>25</v>
      </c>
      <c r="F93" s="76">
        <f>'Przedmiar drogowy'!F17</f>
        <v>791</v>
      </c>
      <c r="G93" s="46"/>
      <c r="H93" s="108"/>
    </row>
    <row r="94" spans="1:8" s="71" customFormat="1" ht="37.5" customHeight="1">
      <c r="A94" s="143">
        <f t="shared" si="0"/>
        <v>5</v>
      </c>
      <c r="B94" s="158"/>
      <c r="C94" s="158"/>
      <c r="D94" s="228" t="s">
        <v>129</v>
      </c>
      <c r="E94" s="144" t="s">
        <v>25</v>
      </c>
      <c r="F94" s="76">
        <f>'Przedmiar drogowy'!F18</f>
        <v>108</v>
      </c>
      <c r="G94" s="46"/>
      <c r="H94" s="108"/>
    </row>
    <row r="95" spans="1:8" s="71" customFormat="1" ht="37.5" customHeight="1">
      <c r="A95" s="107">
        <f t="shared" si="0"/>
        <v>6</v>
      </c>
      <c r="B95" s="23"/>
      <c r="C95" s="21"/>
      <c r="D95" s="24" t="s">
        <v>161</v>
      </c>
      <c r="E95" s="21" t="s">
        <v>26</v>
      </c>
      <c r="F95" s="76">
        <f>'Przedmiar drogowy'!F19</f>
        <v>13</v>
      </c>
      <c r="G95" s="46"/>
      <c r="H95" s="108"/>
    </row>
    <row r="96" spans="1:8" s="71" customFormat="1" ht="37.5" customHeight="1">
      <c r="A96" s="107">
        <f>A95+1</f>
        <v>7</v>
      </c>
      <c r="B96" s="23"/>
      <c r="C96" s="21"/>
      <c r="D96" s="24" t="s">
        <v>162</v>
      </c>
      <c r="E96" s="21" t="s">
        <v>26</v>
      </c>
      <c r="F96" s="76">
        <f>'Przedmiar drogowy'!F20</f>
        <v>12</v>
      </c>
      <c r="G96" s="46"/>
      <c r="H96" s="108"/>
    </row>
    <row r="97" spans="1:8" s="71" customFormat="1" ht="37.5" customHeight="1">
      <c r="A97" s="107">
        <f t="shared" si="0"/>
        <v>8</v>
      </c>
      <c r="B97" s="158"/>
      <c r="C97" s="158"/>
      <c r="D97" s="245" t="s">
        <v>130</v>
      </c>
      <c r="E97" s="144" t="s">
        <v>24</v>
      </c>
      <c r="F97" s="76">
        <f>'Przedmiar drogowy'!F21</f>
        <v>438</v>
      </c>
      <c r="G97" s="247"/>
      <c r="H97" s="108"/>
    </row>
    <row r="98" spans="1:8" s="71" customFormat="1" ht="37.5" customHeight="1">
      <c r="A98" s="107">
        <f t="shared" si="0"/>
        <v>9</v>
      </c>
      <c r="B98" s="158"/>
      <c r="C98" s="158"/>
      <c r="D98" s="245" t="s">
        <v>131</v>
      </c>
      <c r="E98" s="144" t="s">
        <v>24</v>
      </c>
      <c r="F98" s="76">
        <f>'Przedmiar drogowy'!F22</f>
        <v>188</v>
      </c>
      <c r="G98" s="46"/>
      <c r="H98" s="108"/>
    </row>
    <row r="99" spans="1:8" s="78" customFormat="1" ht="37.5" customHeight="1">
      <c r="A99" s="105" t="s">
        <v>15</v>
      </c>
      <c r="B99" s="40" t="s">
        <v>15</v>
      </c>
      <c r="C99" s="34" t="s">
        <v>15</v>
      </c>
      <c r="D99" s="77" t="s">
        <v>51</v>
      </c>
      <c r="E99" s="72" t="s">
        <v>15</v>
      </c>
      <c r="F99" s="40" t="s">
        <v>15</v>
      </c>
      <c r="G99" s="145" t="s">
        <v>15</v>
      </c>
      <c r="H99" s="111"/>
    </row>
    <row r="100" spans="1:8" ht="12.75" customHeight="1" hidden="1">
      <c r="A100" s="109"/>
      <c r="B100" s="35"/>
      <c r="C100" s="35"/>
      <c r="D100" s="35"/>
      <c r="E100" s="35"/>
      <c r="F100" s="35"/>
      <c r="G100" s="35"/>
      <c r="H100" s="110"/>
    </row>
    <row r="101" spans="1:8" ht="12.75" customHeight="1" hidden="1">
      <c r="A101" s="109"/>
      <c r="B101" s="35"/>
      <c r="C101" s="35"/>
      <c r="D101" s="35"/>
      <c r="E101" s="35"/>
      <c r="F101" s="35"/>
      <c r="G101" s="35"/>
      <c r="H101" s="110"/>
    </row>
    <row r="102" spans="1:8" ht="12.75" customHeight="1" hidden="1">
      <c r="A102" s="109"/>
      <c r="B102" s="35"/>
      <c r="C102" s="35"/>
      <c r="D102" s="35"/>
      <c r="E102" s="35"/>
      <c r="F102" s="35"/>
      <c r="G102" s="35"/>
      <c r="H102" s="110"/>
    </row>
    <row r="103" spans="1:8" ht="47.25">
      <c r="A103" s="169" t="s">
        <v>15</v>
      </c>
      <c r="B103" s="170" t="s">
        <v>34</v>
      </c>
      <c r="C103" s="171" t="s">
        <v>15</v>
      </c>
      <c r="D103" s="172" t="s">
        <v>62</v>
      </c>
      <c r="E103" s="171" t="s">
        <v>15</v>
      </c>
      <c r="F103" s="183" t="s">
        <v>15</v>
      </c>
      <c r="G103" s="184" t="s">
        <v>15</v>
      </c>
      <c r="H103" s="185" t="s">
        <v>15</v>
      </c>
    </row>
    <row r="104" spans="1:8" ht="37.5" customHeight="1">
      <c r="A104" s="174" t="s">
        <v>15</v>
      </c>
      <c r="B104" s="186" t="s">
        <v>15</v>
      </c>
      <c r="C104" s="189" t="s">
        <v>28</v>
      </c>
      <c r="D104" s="190" t="s">
        <v>29</v>
      </c>
      <c r="E104" s="191" t="s">
        <v>15</v>
      </c>
      <c r="F104" s="192" t="s">
        <v>15</v>
      </c>
      <c r="G104" s="191" t="s">
        <v>15</v>
      </c>
      <c r="H104" s="193" t="s">
        <v>15</v>
      </c>
    </row>
    <row r="105" spans="1:8" ht="37.5" customHeight="1">
      <c r="A105" s="105" t="s">
        <v>15</v>
      </c>
      <c r="B105" s="40" t="s">
        <v>15</v>
      </c>
      <c r="C105" s="32" t="s">
        <v>30</v>
      </c>
      <c r="D105" s="22" t="s">
        <v>31</v>
      </c>
      <c r="E105" s="20" t="s">
        <v>15</v>
      </c>
      <c r="F105" s="73" t="s">
        <v>15</v>
      </c>
      <c r="G105" s="72" t="s">
        <v>15</v>
      </c>
      <c r="H105" s="106" t="s">
        <v>15</v>
      </c>
    </row>
    <row r="106" spans="1:8" ht="12.75" customHeight="1" hidden="1">
      <c r="A106" s="109"/>
      <c r="B106" s="35"/>
      <c r="C106" s="35"/>
      <c r="D106" s="35"/>
      <c r="E106" s="35"/>
      <c r="F106" s="79" t="e">
        <f>#REF!</f>
        <v>#REF!</v>
      </c>
      <c r="G106" s="146"/>
      <c r="H106" s="110"/>
    </row>
    <row r="107" spans="1:8" ht="12.75" customHeight="1" hidden="1">
      <c r="A107" s="109"/>
      <c r="B107" s="35"/>
      <c r="C107" s="35"/>
      <c r="D107" s="35"/>
      <c r="E107" s="35"/>
      <c r="F107" s="79" t="e">
        <f>#REF!</f>
        <v>#REF!</v>
      </c>
      <c r="G107" s="146"/>
      <c r="H107" s="110"/>
    </row>
    <row r="108" spans="1:8" ht="12.75" customHeight="1" hidden="1">
      <c r="A108" s="107">
        <f>A107+1</f>
        <v>1</v>
      </c>
      <c r="B108" s="40"/>
      <c r="C108" s="21"/>
      <c r="D108" s="35"/>
      <c r="E108" s="35"/>
      <c r="F108" s="79" t="e">
        <f>#REF!</f>
        <v>#REF!</v>
      </c>
      <c r="G108" s="146"/>
      <c r="H108" s="110"/>
    </row>
    <row r="109" spans="1:8" ht="47.25">
      <c r="A109" s="201">
        <f>A98+1</f>
        <v>10</v>
      </c>
      <c r="B109" s="23"/>
      <c r="C109" s="21"/>
      <c r="D109" s="28" t="s">
        <v>132</v>
      </c>
      <c r="E109" s="21" t="s">
        <v>25</v>
      </c>
      <c r="F109" s="79">
        <f>'Przedmiar drogowy'!F38</f>
        <v>1873</v>
      </c>
      <c r="G109" s="47"/>
      <c r="H109" s="108"/>
    </row>
    <row r="110" spans="1:8" ht="37.5" customHeight="1">
      <c r="A110" s="143">
        <f>A109+1</f>
        <v>11</v>
      </c>
      <c r="B110" s="260"/>
      <c r="C110" s="260"/>
      <c r="D110" s="228" t="s">
        <v>135</v>
      </c>
      <c r="E110" s="144" t="s">
        <v>25</v>
      </c>
      <c r="F110" s="79">
        <f>'Przedmiar drogowy'!F39</f>
        <v>933</v>
      </c>
      <c r="G110" s="47"/>
      <c r="H110" s="108"/>
    </row>
    <row r="111" spans="1:8" ht="37.5" customHeight="1">
      <c r="A111" s="143">
        <f>A110+1</f>
        <v>12</v>
      </c>
      <c r="B111" s="260"/>
      <c r="C111" s="260"/>
      <c r="D111" s="228" t="s">
        <v>134</v>
      </c>
      <c r="E111" s="144" t="s">
        <v>25</v>
      </c>
      <c r="F111" s="79">
        <f>'Przedmiar drogowy'!F40</f>
        <v>791</v>
      </c>
      <c r="G111" s="47"/>
      <c r="H111" s="108"/>
    </row>
    <row r="112" spans="1:8" ht="37.5" customHeight="1">
      <c r="A112" s="143">
        <f>A111+1</f>
        <v>13</v>
      </c>
      <c r="B112" s="260"/>
      <c r="C112" s="260"/>
      <c r="D112" s="228" t="s">
        <v>133</v>
      </c>
      <c r="E112" s="144" t="s">
        <v>25</v>
      </c>
      <c r="F112" s="79">
        <f>'Przedmiar drogowy'!F41</f>
        <v>149</v>
      </c>
      <c r="G112" s="47"/>
      <c r="H112" s="108"/>
    </row>
    <row r="113" spans="1:8" ht="37.5" customHeight="1">
      <c r="A113" s="222" t="s">
        <v>15</v>
      </c>
      <c r="B113" s="40" t="s">
        <v>15</v>
      </c>
      <c r="C113" s="21" t="s">
        <v>104</v>
      </c>
      <c r="D113" s="22" t="s">
        <v>105</v>
      </c>
      <c r="E113" s="20" t="s">
        <v>15</v>
      </c>
      <c r="F113" s="73" t="s">
        <v>15</v>
      </c>
      <c r="G113" s="73" t="s">
        <v>15</v>
      </c>
      <c r="H113" s="106" t="s">
        <v>15</v>
      </c>
    </row>
    <row r="114" spans="1:8" ht="37.5" customHeight="1">
      <c r="A114" s="201">
        <f>A112+1</f>
        <v>14</v>
      </c>
      <c r="B114" s="23"/>
      <c r="C114" s="21"/>
      <c r="D114" s="24" t="s">
        <v>136</v>
      </c>
      <c r="E114" s="144" t="s">
        <v>25</v>
      </c>
      <c r="F114" s="79">
        <f>'Przedmiar drogowy'!F43</f>
        <v>933</v>
      </c>
      <c r="G114" s="47"/>
      <c r="H114" s="108"/>
    </row>
    <row r="115" spans="1:8" ht="37.5" customHeight="1">
      <c r="A115" s="112" t="s">
        <v>15</v>
      </c>
      <c r="B115" s="40" t="s">
        <v>15</v>
      </c>
      <c r="C115" s="21" t="s">
        <v>68</v>
      </c>
      <c r="D115" s="22" t="s">
        <v>69</v>
      </c>
      <c r="E115" s="20" t="s">
        <v>15</v>
      </c>
      <c r="F115" s="73" t="s">
        <v>15</v>
      </c>
      <c r="G115" s="73" t="s">
        <v>15</v>
      </c>
      <c r="H115" s="106" t="s">
        <v>15</v>
      </c>
    </row>
    <row r="116" spans="1:8" ht="37.5" customHeight="1">
      <c r="A116" s="201">
        <f>A114+1</f>
        <v>15</v>
      </c>
      <c r="B116" s="23"/>
      <c r="C116" s="21"/>
      <c r="D116" s="24" t="s">
        <v>70</v>
      </c>
      <c r="E116" s="21" t="s">
        <v>25</v>
      </c>
      <c r="F116" s="79">
        <f>'Przedmiar drogowy'!F45</f>
        <v>940</v>
      </c>
      <c r="G116" s="47"/>
      <c r="H116" s="108"/>
    </row>
    <row r="117" spans="1:8" ht="37.5" customHeight="1">
      <c r="A117" s="201">
        <f>A116+1</f>
        <v>16</v>
      </c>
      <c r="B117" s="23"/>
      <c r="C117" s="21"/>
      <c r="D117" s="24" t="s">
        <v>71</v>
      </c>
      <c r="E117" s="21" t="s">
        <v>25</v>
      </c>
      <c r="F117" s="79">
        <f>'Przedmiar drogowy'!F46</f>
        <v>39900</v>
      </c>
      <c r="G117" s="47"/>
      <c r="H117" s="108"/>
    </row>
    <row r="118" spans="1:8" ht="37.5" customHeight="1">
      <c r="A118" s="201">
        <f>A117+1</f>
        <v>17</v>
      </c>
      <c r="B118" s="23"/>
      <c r="C118" s="21"/>
      <c r="D118" s="24" t="s">
        <v>72</v>
      </c>
      <c r="E118" s="21" t="s">
        <v>25</v>
      </c>
      <c r="F118" s="79">
        <f>'Przedmiar drogowy'!F47</f>
        <v>940</v>
      </c>
      <c r="G118" s="47"/>
      <c r="H118" s="108"/>
    </row>
    <row r="119" spans="1:8" ht="37.5" customHeight="1">
      <c r="A119" s="201">
        <f>A118+1</f>
        <v>18</v>
      </c>
      <c r="B119" s="23"/>
      <c r="C119" s="21"/>
      <c r="D119" s="24" t="s">
        <v>73</v>
      </c>
      <c r="E119" s="21" t="s">
        <v>25</v>
      </c>
      <c r="F119" s="79">
        <f>'Przedmiar drogowy'!F48</f>
        <v>39900</v>
      </c>
      <c r="G119" s="47"/>
      <c r="H119" s="108"/>
    </row>
    <row r="120" spans="1:8" ht="37.5" customHeight="1">
      <c r="A120" s="105" t="s">
        <v>15</v>
      </c>
      <c r="B120" s="40" t="s">
        <v>15</v>
      </c>
      <c r="C120" s="32" t="s">
        <v>32</v>
      </c>
      <c r="D120" s="22" t="s">
        <v>33</v>
      </c>
      <c r="E120" s="20" t="s">
        <v>15</v>
      </c>
      <c r="F120" s="73" t="s">
        <v>15</v>
      </c>
      <c r="G120" s="73" t="s">
        <v>15</v>
      </c>
      <c r="H120" s="106" t="s">
        <v>15</v>
      </c>
    </row>
    <row r="121" spans="1:8" ht="12.75" customHeight="1" hidden="1">
      <c r="A121" s="109"/>
      <c r="B121" s="35"/>
      <c r="C121" s="35"/>
      <c r="D121" s="35"/>
      <c r="E121" s="35"/>
      <c r="F121" s="79" t="e">
        <f>#REF!</f>
        <v>#REF!</v>
      </c>
      <c r="G121" s="146"/>
      <c r="H121" s="110"/>
    </row>
    <row r="122" spans="1:8" ht="12.75" customHeight="1" hidden="1">
      <c r="A122" s="109"/>
      <c r="B122" s="35"/>
      <c r="C122" s="35"/>
      <c r="D122" s="35"/>
      <c r="E122" s="35"/>
      <c r="F122" s="79" t="e">
        <f>#REF!</f>
        <v>#REF!</v>
      </c>
      <c r="G122" s="146"/>
      <c r="H122" s="110"/>
    </row>
    <row r="123" spans="1:8" ht="12.75" customHeight="1" hidden="1">
      <c r="A123" s="109"/>
      <c r="B123" s="35"/>
      <c r="C123" s="35"/>
      <c r="D123" s="35"/>
      <c r="E123" s="35"/>
      <c r="F123" s="79" t="e">
        <f>#REF!</f>
        <v>#REF!</v>
      </c>
      <c r="G123" s="146"/>
      <c r="H123" s="110"/>
    </row>
    <row r="124" spans="1:8" ht="12.75" customHeight="1" hidden="1">
      <c r="A124" s="109"/>
      <c r="B124" s="35"/>
      <c r="C124" s="35"/>
      <c r="D124" s="35"/>
      <c r="E124" s="35"/>
      <c r="F124" s="79" t="e">
        <f>#REF!</f>
        <v>#REF!</v>
      </c>
      <c r="G124" s="146"/>
      <c r="H124" s="110"/>
    </row>
    <row r="125" spans="1:8" ht="12.75" customHeight="1" hidden="1">
      <c r="A125" s="109"/>
      <c r="B125" s="35"/>
      <c r="C125" s="35"/>
      <c r="D125" s="35"/>
      <c r="E125" s="35"/>
      <c r="F125" s="79" t="e">
        <f>#REF!</f>
        <v>#REF!</v>
      </c>
      <c r="G125" s="146"/>
      <c r="H125" s="110"/>
    </row>
    <row r="126" spans="1:8" ht="12.75" customHeight="1" hidden="1">
      <c r="A126" s="109"/>
      <c r="B126" s="35"/>
      <c r="C126" s="35"/>
      <c r="D126" s="35"/>
      <c r="E126" s="35"/>
      <c r="F126" s="79" t="e">
        <f>#REF!</f>
        <v>#REF!</v>
      </c>
      <c r="G126" s="146"/>
      <c r="H126" s="110"/>
    </row>
    <row r="127" spans="1:8" ht="12.75" customHeight="1" hidden="1">
      <c r="A127" s="109"/>
      <c r="B127" s="35"/>
      <c r="C127" s="35"/>
      <c r="D127" s="35"/>
      <c r="E127" s="35"/>
      <c r="F127" s="79" t="e">
        <f>#REF!</f>
        <v>#REF!</v>
      </c>
      <c r="G127" s="146"/>
      <c r="H127" s="110"/>
    </row>
    <row r="128" spans="1:8" ht="15.75" hidden="1">
      <c r="A128" s="109"/>
      <c r="B128" s="35"/>
      <c r="C128" s="35"/>
      <c r="D128" s="35"/>
      <c r="E128" s="35"/>
      <c r="F128" s="79" t="e">
        <f>#REF!</f>
        <v>#REF!</v>
      </c>
      <c r="G128" s="146"/>
      <c r="H128" s="110"/>
    </row>
    <row r="129" spans="1:8" ht="37.5" customHeight="1">
      <c r="A129" s="201">
        <f>A119+1</f>
        <v>19</v>
      </c>
      <c r="B129" s="23"/>
      <c r="C129" s="21"/>
      <c r="D129" s="43" t="s">
        <v>137</v>
      </c>
      <c r="E129" s="32" t="s">
        <v>25</v>
      </c>
      <c r="F129" s="79">
        <f>'Przedmiar drogowy'!F59</f>
        <v>940</v>
      </c>
      <c r="G129" s="47"/>
      <c r="H129" s="108"/>
    </row>
    <row r="130" spans="1:8" ht="37.5" customHeight="1">
      <c r="A130" s="107">
        <f>A129+1</f>
        <v>20</v>
      </c>
      <c r="B130" s="23"/>
      <c r="C130" s="21"/>
      <c r="D130" s="43" t="s">
        <v>80</v>
      </c>
      <c r="E130" s="32" t="s">
        <v>25</v>
      </c>
      <c r="F130" s="79">
        <f>'Przedmiar drogowy'!F60</f>
        <v>218</v>
      </c>
      <c r="G130" s="47"/>
      <c r="H130" s="108"/>
    </row>
    <row r="131" spans="1:8" ht="37.5" customHeight="1">
      <c r="A131" s="107">
        <f>A130+1</f>
        <v>21</v>
      </c>
      <c r="B131" s="23"/>
      <c r="C131" s="21"/>
      <c r="D131" s="43" t="s">
        <v>81</v>
      </c>
      <c r="E131" s="32" t="s">
        <v>25</v>
      </c>
      <c r="F131" s="79">
        <f>'Przedmiar drogowy'!F61</f>
        <v>715</v>
      </c>
      <c r="G131" s="47"/>
      <c r="H131" s="108"/>
    </row>
    <row r="132" spans="1:8" ht="37.5" customHeight="1">
      <c r="A132" s="105" t="s">
        <v>15</v>
      </c>
      <c r="B132" s="40" t="s">
        <v>15</v>
      </c>
      <c r="C132" s="40" t="s">
        <v>15</v>
      </c>
      <c r="D132" s="77" t="s">
        <v>52</v>
      </c>
      <c r="E132" s="72" t="s">
        <v>15</v>
      </c>
      <c r="F132" s="31" t="s">
        <v>15</v>
      </c>
      <c r="G132" s="72" t="s">
        <v>15</v>
      </c>
      <c r="H132" s="111"/>
    </row>
    <row r="133" spans="1:8" ht="37.5" customHeight="1">
      <c r="A133" s="174" t="s">
        <v>15</v>
      </c>
      <c r="B133" s="186" t="s">
        <v>15</v>
      </c>
      <c r="C133" s="176" t="s">
        <v>35</v>
      </c>
      <c r="D133" s="177" t="s">
        <v>36</v>
      </c>
      <c r="E133" s="186" t="s">
        <v>15</v>
      </c>
      <c r="F133" s="187" t="s">
        <v>15</v>
      </c>
      <c r="G133" s="186" t="s">
        <v>15</v>
      </c>
      <c r="H133" s="188" t="s">
        <v>15</v>
      </c>
    </row>
    <row r="134" spans="1:8" ht="15.75" hidden="1">
      <c r="A134" s="109"/>
      <c r="B134" s="35"/>
      <c r="C134" s="35"/>
      <c r="D134" s="44"/>
      <c r="E134" s="44"/>
      <c r="F134" s="80" t="e">
        <f>#REF!</f>
        <v>#REF!</v>
      </c>
      <c r="G134" s="147"/>
      <c r="H134" s="114" t="e">
        <f aca="true" t="shared" si="1" ref="H134:H143">F134*G134</f>
        <v>#REF!</v>
      </c>
    </row>
    <row r="135" spans="1:8" ht="12.75" customHeight="1" hidden="1">
      <c r="A135" s="109"/>
      <c r="B135" s="35"/>
      <c r="C135" s="35"/>
      <c r="D135" s="44"/>
      <c r="E135" s="44"/>
      <c r="F135" s="80" t="e">
        <f>#REF!</f>
        <v>#REF!</v>
      </c>
      <c r="G135" s="147"/>
      <c r="H135" s="114" t="e">
        <f t="shared" si="1"/>
        <v>#REF!</v>
      </c>
    </row>
    <row r="136" spans="1:8" ht="12.75" customHeight="1" hidden="1">
      <c r="A136" s="109"/>
      <c r="B136" s="35"/>
      <c r="C136" s="35"/>
      <c r="D136" s="44"/>
      <c r="E136" s="44"/>
      <c r="F136" s="80" t="e">
        <f>#REF!</f>
        <v>#REF!</v>
      </c>
      <c r="G136" s="147"/>
      <c r="H136" s="114" t="e">
        <f t="shared" si="1"/>
        <v>#REF!</v>
      </c>
    </row>
    <row r="137" spans="1:8" ht="12.75" customHeight="1" hidden="1">
      <c r="A137" s="109"/>
      <c r="B137" s="35"/>
      <c r="C137" s="35"/>
      <c r="D137" s="44"/>
      <c r="E137" s="44"/>
      <c r="F137" s="80" t="e">
        <f>#REF!</f>
        <v>#REF!</v>
      </c>
      <c r="G137" s="147"/>
      <c r="H137" s="114" t="e">
        <f t="shared" si="1"/>
        <v>#REF!</v>
      </c>
    </row>
    <row r="138" spans="1:8" ht="12.75" customHeight="1" hidden="1">
      <c r="A138" s="109"/>
      <c r="B138" s="35"/>
      <c r="C138" s="35"/>
      <c r="D138" s="44"/>
      <c r="E138" s="44"/>
      <c r="F138" s="80" t="e">
        <f>#REF!</f>
        <v>#REF!</v>
      </c>
      <c r="G138" s="147"/>
      <c r="H138" s="114" t="e">
        <f t="shared" si="1"/>
        <v>#REF!</v>
      </c>
    </row>
    <row r="139" spans="1:8" ht="12.75" customHeight="1" hidden="1">
      <c r="A139" s="109"/>
      <c r="B139" s="35"/>
      <c r="C139" s="35"/>
      <c r="D139" s="44"/>
      <c r="E139" s="44"/>
      <c r="F139" s="80" t="e">
        <f>#REF!</f>
        <v>#REF!</v>
      </c>
      <c r="G139" s="147"/>
      <c r="H139" s="114" t="e">
        <f t="shared" si="1"/>
        <v>#REF!</v>
      </c>
    </row>
    <row r="140" spans="1:8" ht="12.75" customHeight="1" hidden="1">
      <c r="A140" s="109"/>
      <c r="B140" s="35"/>
      <c r="C140" s="35"/>
      <c r="D140" s="44"/>
      <c r="E140" s="44"/>
      <c r="F140" s="80" t="e">
        <f>#REF!</f>
        <v>#REF!</v>
      </c>
      <c r="G140" s="147"/>
      <c r="H140" s="114" t="e">
        <f t="shared" si="1"/>
        <v>#REF!</v>
      </c>
    </row>
    <row r="141" spans="1:8" ht="12.75" customHeight="1" hidden="1">
      <c r="A141" s="109"/>
      <c r="B141" s="35"/>
      <c r="C141" s="35"/>
      <c r="D141" s="44"/>
      <c r="E141" s="44"/>
      <c r="F141" s="80" t="e">
        <f>#REF!</f>
        <v>#REF!</v>
      </c>
      <c r="G141" s="147"/>
      <c r="H141" s="114" t="e">
        <f t="shared" si="1"/>
        <v>#REF!</v>
      </c>
    </row>
    <row r="142" spans="1:8" ht="12.75" customHeight="1" hidden="1">
      <c r="A142" s="109"/>
      <c r="B142" s="35"/>
      <c r="C142" s="35"/>
      <c r="D142" s="44"/>
      <c r="E142" s="44"/>
      <c r="F142" s="80" t="e">
        <f>#REF!</f>
        <v>#REF!</v>
      </c>
      <c r="G142" s="147"/>
      <c r="H142" s="114" t="e">
        <f t="shared" si="1"/>
        <v>#REF!</v>
      </c>
    </row>
    <row r="143" spans="1:8" ht="12.75" customHeight="1" hidden="1">
      <c r="A143" s="109"/>
      <c r="B143" s="35"/>
      <c r="C143" s="35"/>
      <c r="D143" s="44"/>
      <c r="E143" s="44"/>
      <c r="F143" s="80" t="e">
        <f>#REF!</f>
        <v>#REF!</v>
      </c>
      <c r="G143" s="147"/>
      <c r="H143" s="114" t="e">
        <f t="shared" si="1"/>
        <v>#REF!</v>
      </c>
    </row>
    <row r="144" spans="1:8" ht="12.75" customHeight="1" hidden="1">
      <c r="A144" s="107" t="e">
        <f>#REF!+1</f>
        <v>#REF!</v>
      </c>
      <c r="B144" s="35"/>
      <c r="C144" s="35"/>
      <c r="D144" s="35"/>
      <c r="E144" s="35"/>
      <c r="F144" s="35"/>
      <c r="G144" s="146"/>
      <c r="H144" s="110"/>
    </row>
    <row r="145" spans="1:8" ht="37.5" customHeight="1">
      <c r="A145" s="112" t="s">
        <v>15</v>
      </c>
      <c r="B145" s="40" t="s">
        <v>15</v>
      </c>
      <c r="C145" s="21" t="s">
        <v>64</v>
      </c>
      <c r="D145" s="22" t="s">
        <v>65</v>
      </c>
      <c r="E145" s="20" t="s">
        <v>15</v>
      </c>
      <c r="F145" s="73" t="s">
        <v>15</v>
      </c>
      <c r="G145" s="73" t="s">
        <v>15</v>
      </c>
      <c r="H145" s="106" t="s">
        <v>15</v>
      </c>
    </row>
    <row r="146" spans="1:8" ht="37.5" customHeight="1">
      <c r="A146" s="107">
        <f>A131+1</f>
        <v>22</v>
      </c>
      <c r="B146" s="40"/>
      <c r="C146" s="21"/>
      <c r="D146" s="24" t="s">
        <v>82</v>
      </c>
      <c r="E146" s="21" t="s">
        <v>25</v>
      </c>
      <c r="F146" s="76">
        <f>'Przedmiar drogowy'!F81</f>
        <v>19763</v>
      </c>
      <c r="G146" s="198"/>
      <c r="H146" s="114"/>
    </row>
    <row r="147" spans="1:8" ht="37.5" customHeight="1">
      <c r="A147" s="107">
        <f>A146+1</f>
        <v>23</v>
      </c>
      <c r="B147" s="40"/>
      <c r="C147" s="21"/>
      <c r="D147" s="24" t="s">
        <v>138</v>
      </c>
      <c r="E147" s="21" t="s">
        <v>25</v>
      </c>
      <c r="F147" s="76">
        <f>'Przedmiar drogowy'!F82</f>
        <v>940</v>
      </c>
      <c r="G147" s="198"/>
      <c r="H147" s="114"/>
    </row>
    <row r="148" spans="1:8" ht="63">
      <c r="A148" s="143">
        <f>A147+1</f>
        <v>24</v>
      </c>
      <c r="B148" s="241"/>
      <c r="C148" s="144"/>
      <c r="D148" s="149" t="s">
        <v>218</v>
      </c>
      <c r="E148" s="144" t="s">
        <v>94</v>
      </c>
      <c r="F148" s="76">
        <f>'Przedmiar drogowy'!F83</f>
        <v>2318</v>
      </c>
      <c r="G148" s="198"/>
      <c r="H148" s="114"/>
    </row>
    <row r="149" spans="1:8" ht="63">
      <c r="A149" s="143">
        <f>A148+1</f>
        <v>25</v>
      </c>
      <c r="B149" s="239"/>
      <c r="C149" s="158"/>
      <c r="D149" s="228" t="s">
        <v>139</v>
      </c>
      <c r="E149" s="240" t="s">
        <v>94</v>
      </c>
      <c r="F149" s="76">
        <f>'Przedmiar drogowy'!F84</f>
        <v>108</v>
      </c>
      <c r="G149" s="198"/>
      <c r="H149" s="114"/>
    </row>
    <row r="150" spans="1:8" ht="37.5" customHeight="1">
      <c r="A150" s="229" t="s">
        <v>15</v>
      </c>
      <c r="B150" s="212" t="s">
        <v>15</v>
      </c>
      <c r="C150" s="144" t="s">
        <v>90</v>
      </c>
      <c r="D150" s="230" t="s">
        <v>91</v>
      </c>
      <c r="E150" s="231" t="s">
        <v>15</v>
      </c>
      <c r="F150" s="73" t="s">
        <v>15</v>
      </c>
      <c r="G150" s="73" t="s">
        <v>15</v>
      </c>
      <c r="H150" s="106" t="s">
        <v>15</v>
      </c>
    </row>
    <row r="151" spans="1:8" ht="37.5" customHeight="1">
      <c r="A151" s="232">
        <f>A149+1</f>
        <v>26</v>
      </c>
      <c r="B151" s="212"/>
      <c r="C151" s="144"/>
      <c r="D151" s="233" t="s">
        <v>219</v>
      </c>
      <c r="E151" s="144" t="s">
        <v>25</v>
      </c>
      <c r="F151" s="76">
        <f>'Przedmiar drogowy'!F86</f>
        <v>320</v>
      </c>
      <c r="G151" s="198"/>
      <c r="H151" s="114"/>
    </row>
    <row r="152" spans="1:8" ht="37.5" customHeight="1">
      <c r="A152" s="105" t="s">
        <v>15</v>
      </c>
      <c r="B152" s="31" t="s">
        <v>15</v>
      </c>
      <c r="C152" s="31" t="s">
        <v>15</v>
      </c>
      <c r="D152" s="77" t="s">
        <v>53</v>
      </c>
      <c r="E152" s="34" t="s">
        <v>15</v>
      </c>
      <c r="F152" s="31" t="s">
        <v>15</v>
      </c>
      <c r="G152" s="72" t="s">
        <v>15</v>
      </c>
      <c r="H152" s="111"/>
    </row>
    <row r="153" spans="1:9" ht="12.75" customHeight="1" hidden="1">
      <c r="A153" s="109"/>
      <c r="B153" s="35"/>
      <c r="C153" s="35"/>
      <c r="D153" s="35"/>
      <c r="E153" s="35"/>
      <c r="F153" s="35"/>
      <c r="G153" s="35"/>
      <c r="H153" s="110"/>
      <c r="I153" s="81"/>
    </row>
    <row r="154" spans="1:9" ht="12.75" customHeight="1" hidden="1">
      <c r="A154" s="109"/>
      <c r="B154" s="35"/>
      <c r="C154" s="35"/>
      <c r="D154" s="35"/>
      <c r="E154" s="35"/>
      <c r="F154" s="35"/>
      <c r="G154" s="35"/>
      <c r="H154" s="110"/>
      <c r="I154" s="81"/>
    </row>
    <row r="155" spans="1:9" ht="12.75" customHeight="1" hidden="1">
      <c r="A155" s="109"/>
      <c r="B155" s="35"/>
      <c r="C155" s="35"/>
      <c r="D155" s="35"/>
      <c r="E155" s="35"/>
      <c r="F155" s="35"/>
      <c r="G155" s="35"/>
      <c r="H155" s="110"/>
      <c r="I155" s="81"/>
    </row>
    <row r="156" spans="1:9" ht="12.75" customHeight="1" hidden="1">
      <c r="A156" s="109"/>
      <c r="B156" s="35"/>
      <c r="C156" s="35"/>
      <c r="D156" s="35"/>
      <c r="E156" s="35"/>
      <c r="F156" s="35"/>
      <c r="G156" s="35"/>
      <c r="H156" s="110"/>
      <c r="I156" s="81"/>
    </row>
    <row r="157" spans="1:9" ht="12.75" customHeight="1" hidden="1">
      <c r="A157" s="109"/>
      <c r="B157" s="35"/>
      <c r="C157" s="35"/>
      <c r="D157" s="35"/>
      <c r="E157" s="35"/>
      <c r="F157" s="35"/>
      <c r="G157" s="35"/>
      <c r="H157" s="110"/>
      <c r="I157" s="81"/>
    </row>
    <row r="158" spans="1:9" ht="12.75" customHeight="1" hidden="1">
      <c r="A158" s="109"/>
      <c r="B158" s="35"/>
      <c r="C158" s="35"/>
      <c r="D158" s="35"/>
      <c r="E158" s="35"/>
      <c r="F158" s="35"/>
      <c r="G158" s="35"/>
      <c r="H158" s="110"/>
      <c r="I158" s="81"/>
    </row>
    <row r="159" spans="1:9" ht="12.75" customHeight="1" hidden="1">
      <c r="A159" s="109"/>
      <c r="B159" s="35"/>
      <c r="C159" s="35"/>
      <c r="D159" s="35"/>
      <c r="E159" s="35"/>
      <c r="F159" s="35"/>
      <c r="G159" s="35"/>
      <c r="H159" s="110"/>
      <c r="I159" s="81"/>
    </row>
    <row r="160" spans="1:9" ht="37.5" customHeight="1">
      <c r="A160" s="206" t="s">
        <v>15</v>
      </c>
      <c r="B160" s="175" t="s">
        <v>15</v>
      </c>
      <c r="C160" s="207" t="s">
        <v>74</v>
      </c>
      <c r="D160" s="208" t="s">
        <v>75</v>
      </c>
      <c r="E160" s="209" t="s">
        <v>15</v>
      </c>
      <c r="F160" s="187" t="s">
        <v>15</v>
      </c>
      <c r="G160" s="186" t="s">
        <v>15</v>
      </c>
      <c r="H160" s="188" t="s">
        <v>15</v>
      </c>
      <c r="I160" s="81"/>
    </row>
    <row r="161" spans="1:9" ht="37.5" customHeight="1">
      <c r="A161" s="211" t="s">
        <v>15</v>
      </c>
      <c r="B161" s="212" t="s">
        <v>15</v>
      </c>
      <c r="C161" s="144" t="s">
        <v>76</v>
      </c>
      <c r="D161" s="150" t="s">
        <v>77</v>
      </c>
      <c r="E161" s="213" t="s">
        <v>15</v>
      </c>
      <c r="F161" s="73" t="s">
        <v>15</v>
      </c>
      <c r="G161" s="73" t="s">
        <v>15</v>
      </c>
      <c r="H161" s="106" t="s">
        <v>15</v>
      </c>
      <c r="I161" s="81"/>
    </row>
    <row r="162" spans="1:9" ht="47.25">
      <c r="A162" s="143">
        <f>A151+1</f>
        <v>27</v>
      </c>
      <c r="B162" s="212"/>
      <c r="C162" s="144"/>
      <c r="D162" s="215" t="s">
        <v>140</v>
      </c>
      <c r="E162" s="216" t="s">
        <v>25</v>
      </c>
      <c r="F162" s="76">
        <f>'Przedmiar drogowy'!F89</f>
        <v>2</v>
      </c>
      <c r="G162" s="198"/>
      <c r="H162" s="114"/>
      <c r="I162" s="81"/>
    </row>
    <row r="163" spans="1:9" ht="37.5" customHeight="1">
      <c r="A163" s="234" t="s">
        <v>15</v>
      </c>
      <c r="B163" s="235" t="s">
        <v>15</v>
      </c>
      <c r="C163" s="219" t="s">
        <v>95</v>
      </c>
      <c r="D163" s="236" t="s">
        <v>96</v>
      </c>
      <c r="E163" s="237" t="s">
        <v>15</v>
      </c>
      <c r="F163" s="73" t="s">
        <v>15</v>
      </c>
      <c r="G163" s="73" t="s">
        <v>15</v>
      </c>
      <c r="H163" s="106" t="s">
        <v>15</v>
      </c>
      <c r="I163" s="81"/>
    </row>
    <row r="164" spans="1:9" ht="37.5" customHeight="1">
      <c r="A164" s="143">
        <f>A162+1</f>
        <v>28</v>
      </c>
      <c r="B164" s="148"/>
      <c r="C164" s="144"/>
      <c r="D164" s="149" t="s">
        <v>142</v>
      </c>
      <c r="E164" s="144" t="s">
        <v>24</v>
      </c>
      <c r="F164" s="76">
        <f>'Przedmiar drogowy'!F91</f>
        <v>175</v>
      </c>
      <c r="G164" s="198"/>
      <c r="H164" s="114"/>
      <c r="I164" s="81"/>
    </row>
    <row r="165" spans="1:9" ht="37.5" customHeight="1">
      <c r="A165" s="218">
        <f>A164+1</f>
        <v>29</v>
      </c>
      <c r="B165" s="220"/>
      <c r="C165" s="219"/>
      <c r="D165" s="149" t="s">
        <v>141</v>
      </c>
      <c r="E165" s="144" t="s">
        <v>26</v>
      </c>
      <c r="F165" s="76">
        <f>'Przedmiar drogowy'!F92</f>
        <v>50</v>
      </c>
      <c r="G165" s="198"/>
      <c r="H165" s="114"/>
      <c r="I165" s="81"/>
    </row>
    <row r="166" spans="1:9" ht="37.5" customHeight="1">
      <c r="A166" s="211" t="s">
        <v>15</v>
      </c>
      <c r="B166" s="212" t="s">
        <v>15</v>
      </c>
      <c r="C166" s="144" t="s">
        <v>88</v>
      </c>
      <c r="D166" s="150" t="s">
        <v>89</v>
      </c>
      <c r="E166" s="226" t="s">
        <v>15</v>
      </c>
      <c r="F166" s="73" t="s">
        <v>15</v>
      </c>
      <c r="G166" s="73" t="s">
        <v>15</v>
      </c>
      <c r="H166" s="106" t="s">
        <v>15</v>
      </c>
      <c r="I166" s="81"/>
    </row>
    <row r="167" spans="1:9" ht="37.5" customHeight="1">
      <c r="A167" s="227">
        <f>A165+1</f>
        <v>30</v>
      </c>
      <c r="B167" s="158"/>
      <c r="C167" s="144"/>
      <c r="D167" s="149" t="s">
        <v>97</v>
      </c>
      <c r="E167" s="144" t="s">
        <v>25</v>
      </c>
      <c r="F167" s="76">
        <f>'Przedmiar drogowy'!F94</f>
        <v>4860</v>
      </c>
      <c r="G167" s="198"/>
      <c r="H167" s="114"/>
      <c r="I167" s="81"/>
    </row>
    <row r="168" spans="1:9" ht="37.5" customHeight="1">
      <c r="A168" s="218">
        <f>A167+1</f>
        <v>31</v>
      </c>
      <c r="B168" s="158"/>
      <c r="C168" s="144"/>
      <c r="D168" s="149" t="s">
        <v>143</v>
      </c>
      <c r="E168" s="144" t="s">
        <v>25</v>
      </c>
      <c r="F168" s="76">
        <f>'Przedmiar drogowy'!F95</f>
        <v>6480</v>
      </c>
      <c r="G168" s="198"/>
      <c r="H168" s="114"/>
      <c r="I168" s="81"/>
    </row>
    <row r="169" spans="1:9" ht="37.5" customHeight="1">
      <c r="A169" s="218">
        <f>A168+1</f>
        <v>32</v>
      </c>
      <c r="B169" s="158"/>
      <c r="C169" s="144"/>
      <c r="D169" s="149" t="s">
        <v>144</v>
      </c>
      <c r="E169" s="144" t="s">
        <v>27</v>
      </c>
      <c r="F169" s="76">
        <f>'Przedmiar drogowy'!F96</f>
        <v>486</v>
      </c>
      <c r="G169" s="198"/>
      <c r="H169" s="114"/>
      <c r="I169" s="81"/>
    </row>
    <row r="170" spans="1:9" ht="37.5" customHeight="1">
      <c r="A170" s="234" t="s">
        <v>15</v>
      </c>
      <c r="B170" s="235" t="s">
        <v>15</v>
      </c>
      <c r="C170" s="219" t="s">
        <v>92</v>
      </c>
      <c r="D170" s="236" t="s">
        <v>93</v>
      </c>
      <c r="E170" s="237" t="s">
        <v>15</v>
      </c>
      <c r="F170" s="73" t="s">
        <v>15</v>
      </c>
      <c r="G170" s="73" t="s">
        <v>15</v>
      </c>
      <c r="H170" s="106" t="s">
        <v>15</v>
      </c>
      <c r="I170" s="81"/>
    </row>
    <row r="171" spans="1:9" ht="37.5" customHeight="1">
      <c r="A171" s="218">
        <f>A169+1</f>
        <v>33</v>
      </c>
      <c r="B171" s="220"/>
      <c r="C171" s="219"/>
      <c r="D171" s="238" t="s">
        <v>154</v>
      </c>
      <c r="E171" s="219" t="s">
        <v>24</v>
      </c>
      <c r="F171" s="76">
        <f>'Przedmiar drogowy'!F98</f>
        <v>2833</v>
      </c>
      <c r="G171" s="198"/>
      <c r="H171" s="114"/>
      <c r="I171" s="81"/>
    </row>
    <row r="172" spans="1:9" ht="37.5" customHeight="1">
      <c r="A172" s="218">
        <f>A171+1</f>
        <v>34</v>
      </c>
      <c r="B172" s="220"/>
      <c r="C172" s="219"/>
      <c r="D172" s="238" t="s">
        <v>155</v>
      </c>
      <c r="E172" s="219" t="s">
        <v>24</v>
      </c>
      <c r="F172" s="76">
        <f>'Przedmiar drogowy'!F99</f>
        <v>76</v>
      </c>
      <c r="G172" s="198"/>
      <c r="H172" s="114"/>
      <c r="I172" s="81"/>
    </row>
    <row r="173" spans="1:9" ht="37.5" customHeight="1">
      <c r="A173" s="218">
        <f>A172+1</f>
        <v>35</v>
      </c>
      <c r="B173" s="220"/>
      <c r="C173" s="219"/>
      <c r="D173" s="238" t="s">
        <v>98</v>
      </c>
      <c r="E173" s="219" t="s">
        <v>24</v>
      </c>
      <c r="F173" s="76">
        <f>'Przedmiar drogowy'!F100</f>
        <v>57</v>
      </c>
      <c r="G173" s="198"/>
      <c r="H173" s="114"/>
      <c r="I173" s="81"/>
    </row>
    <row r="174" spans="1:9" ht="37.5" customHeight="1">
      <c r="A174" s="105" t="s">
        <v>15</v>
      </c>
      <c r="B174" s="31" t="s">
        <v>15</v>
      </c>
      <c r="C174" s="31" t="s">
        <v>15</v>
      </c>
      <c r="D174" s="77" t="s">
        <v>83</v>
      </c>
      <c r="E174" s="34" t="s">
        <v>15</v>
      </c>
      <c r="F174" s="31" t="s">
        <v>15</v>
      </c>
      <c r="G174" s="72" t="s">
        <v>15</v>
      </c>
      <c r="H174" s="111"/>
      <c r="I174" s="81"/>
    </row>
    <row r="175" spans="1:9" ht="37.5" customHeight="1">
      <c r="A175" s="174" t="s">
        <v>15</v>
      </c>
      <c r="B175" s="175" t="s">
        <v>15</v>
      </c>
      <c r="C175" s="176" t="s">
        <v>156</v>
      </c>
      <c r="D175" s="177" t="s">
        <v>157</v>
      </c>
      <c r="E175" s="175" t="s">
        <v>15</v>
      </c>
      <c r="F175" s="187" t="s">
        <v>15</v>
      </c>
      <c r="G175" s="186" t="s">
        <v>15</v>
      </c>
      <c r="H175" s="188" t="s">
        <v>15</v>
      </c>
      <c r="I175" s="81"/>
    </row>
    <row r="176" spans="1:9" ht="37.5" customHeight="1">
      <c r="A176" s="261" t="s">
        <v>15</v>
      </c>
      <c r="B176" s="40" t="s">
        <v>15</v>
      </c>
      <c r="C176" s="32" t="s">
        <v>174</v>
      </c>
      <c r="D176" s="22" t="s">
        <v>175</v>
      </c>
      <c r="E176" s="20" t="s">
        <v>15</v>
      </c>
      <c r="F176" s="20" t="s">
        <v>15</v>
      </c>
      <c r="G176" s="73" t="s">
        <v>15</v>
      </c>
      <c r="H176" s="106" t="s">
        <v>15</v>
      </c>
      <c r="I176" s="81"/>
    </row>
    <row r="177" spans="1:9" ht="37.5" customHeight="1">
      <c r="A177" s="263">
        <f>A173+1</f>
        <v>36</v>
      </c>
      <c r="B177" s="262"/>
      <c r="C177" s="32"/>
      <c r="D177" s="269" t="s">
        <v>177</v>
      </c>
      <c r="E177" s="144" t="s">
        <v>25</v>
      </c>
      <c r="F177" s="76">
        <f>'Przedmiar drogowy'!F103</f>
        <v>3</v>
      </c>
      <c r="G177" s="198"/>
      <c r="H177" s="114"/>
      <c r="I177" s="81"/>
    </row>
    <row r="178" spans="1:9" ht="37.5" customHeight="1">
      <c r="A178" s="261" t="s">
        <v>15</v>
      </c>
      <c r="B178" s="40" t="s">
        <v>15</v>
      </c>
      <c r="C178" s="32" t="s">
        <v>158</v>
      </c>
      <c r="D178" s="22" t="s">
        <v>159</v>
      </c>
      <c r="E178" s="20" t="s">
        <v>15</v>
      </c>
      <c r="F178" s="20" t="s">
        <v>15</v>
      </c>
      <c r="G178" s="73" t="s">
        <v>15</v>
      </c>
      <c r="H178" s="106" t="s">
        <v>15</v>
      </c>
      <c r="I178" s="81"/>
    </row>
    <row r="179" spans="1:9" ht="37.5" customHeight="1">
      <c r="A179" s="263">
        <f>A177+1</f>
        <v>37</v>
      </c>
      <c r="B179" s="262"/>
      <c r="C179" s="32"/>
      <c r="D179" s="28" t="s">
        <v>164</v>
      </c>
      <c r="E179" s="47" t="s">
        <v>37</v>
      </c>
      <c r="F179" s="76">
        <f>'Przedmiar drogowy'!F105</f>
        <v>27</v>
      </c>
      <c r="G179" s="198"/>
      <c r="H179" s="114"/>
      <c r="I179" s="81"/>
    </row>
    <row r="180" spans="1:9" ht="37.5" customHeight="1">
      <c r="A180" s="107">
        <f>A179+1</f>
        <v>38</v>
      </c>
      <c r="B180" s="153"/>
      <c r="C180" s="154"/>
      <c r="D180" s="28" t="s">
        <v>165</v>
      </c>
      <c r="E180" s="47" t="s">
        <v>37</v>
      </c>
      <c r="F180" s="76">
        <f>'Przedmiar drogowy'!F106</f>
        <v>4</v>
      </c>
      <c r="G180" s="198"/>
      <c r="H180" s="114"/>
      <c r="I180" s="81"/>
    </row>
    <row r="181" spans="1:9" ht="37.5" customHeight="1">
      <c r="A181" s="107">
        <f aca="true" t="shared" si="2" ref="A181:A188">A180+1</f>
        <v>39</v>
      </c>
      <c r="B181" s="262"/>
      <c r="C181" s="32"/>
      <c r="D181" s="28" t="s">
        <v>221</v>
      </c>
      <c r="E181" s="47" t="s">
        <v>37</v>
      </c>
      <c r="F181" s="76">
        <f>'Przedmiar drogowy'!F107</f>
        <v>11</v>
      </c>
      <c r="G181" s="198"/>
      <c r="H181" s="114"/>
      <c r="I181" s="81"/>
    </row>
    <row r="182" spans="1:9" ht="37.5" customHeight="1">
      <c r="A182" s="107">
        <f>A181+1</f>
        <v>40</v>
      </c>
      <c r="B182" s="153"/>
      <c r="C182" s="154"/>
      <c r="D182" s="28" t="s">
        <v>222</v>
      </c>
      <c r="E182" s="47" t="s">
        <v>37</v>
      </c>
      <c r="F182" s="76">
        <f>'Przedmiar drogowy'!F108</f>
        <v>1</v>
      </c>
      <c r="G182" s="198"/>
      <c r="H182" s="114"/>
      <c r="I182" s="81"/>
    </row>
    <row r="183" spans="1:9" ht="37.5" customHeight="1">
      <c r="A183" s="107">
        <f>A182+1</f>
        <v>41</v>
      </c>
      <c r="B183" s="262"/>
      <c r="C183" s="32"/>
      <c r="D183" s="28" t="s">
        <v>223</v>
      </c>
      <c r="E183" s="47" t="s">
        <v>37</v>
      </c>
      <c r="F183" s="76">
        <f>'Przedmiar drogowy'!F109</f>
        <v>5</v>
      </c>
      <c r="G183" s="198"/>
      <c r="H183" s="114"/>
      <c r="I183" s="81"/>
    </row>
    <row r="184" spans="1:9" ht="37.5" customHeight="1">
      <c r="A184" s="107">
        <f t="shared" si="2"/>
        <v>42</v>
      </c>
      <c r="B184" s="153"/>
      <c r="C184" s="154"/>
      <c r="D184" s="28" t="s">
        <v>166</v>
      </c>
      <c r="E184" s="47" t="s">
        <v>37</v>
      </c>
      <c r="F184" s="76">
        <f>'Przedmiar drogowy'!F110</f>
        <v>4</v>
      </c>
      <c r="G184" s="198"/>
      <c r="H184" s="114"/>
      <c r="I184" s="81"/>
    </row>
    <row r="185" spans="1:9" ht="37.5" customHeight="1">
      <c r="A185" s="107">
        <f t="shared" si="2"/>
        <v>43</v>
      </c>
      <c r="B185" s="262"/>
      <c r="C185" s="32"/>
      <c r="D185" s="28" t="s">
        <v>167</v>
      </c>
      <c r="E185" s="47" t="s">
        <v>37</v>
      </c>
      <c r="F185" s="76">
        <f>'Przedmiar drogowy'!F111</f>
        <v>6</v>
      </c>
      <c r="G185" s="198"/>
      <c r="H185" s="114"/>
      <c r="I185" s="81"/>
    </row>
    <row r="186" spans="1:9" ht="37.5" customHeight="1">
      <c r="A186" s="107">
        <f t="shared" si="2"/>
        <v>44</v>
      </c>
      <c r="B186" s="262"/>
      <c r="C186" s="32"/>
      <c r="D186" s="28" t="s">
        <v>168</v>
      </c>
      <c r="E186" s="47" t="s">
        <v>37</v>
      </c>
      <c r="F186" s="76">
        <f>'Przedmiar drogowy'!F112</f>
        <v>2</v>
      </c>
      <c r="G186" s="198"/>
      <c r="H186" s="114"/>
      <c r="I186" s="81"/>
    </row>
    <row r="187" spans="1:9" ht="37.5" customHeight="1">
      <c r="A187" s="107">
        <f t="shared" si="2"/>
        <v>45</v>
      </c>
      <c r="B187" s="264"/>
      <c r="C187" s="154"/>
      <c r="D187" s="228" t="s">
        <v>169</v>
      </c>
      <c r="E187" s="265" t="s">
        <v>37</v>
      </c>
      <c r="F187" s="76">
        <f>'Przedmiar drogowy'!F113</f>
        <v>6</v>
      </c>
      <c r="G187" s="198"/>
      <c r="H187" s="114"/>
      <c r="I187" s="81"/>
    </row>
    <row r="188" spans="1:9" ht="37.5" customHeight="1">
      <c r="A188" s="107">
        <f t="shared" si="2"/>
        <v>46</v>
      </c>
      <c r="B188" s="153"/>
      <c r="C188" s="154"/>
      <c r="D188" s="28" t="s">
        <v>173</v>
      </c>
      <c r="E188" s="47" t="s">
        <v>160</v>
      </c>
      <c r="F188" s="76">
        <f>'Przedmiar drogowy'!F114</f>
        <v>4</v>
      </c>
      <c r="G188" s="198"/>
      <c r="H188" s="114"/>
      <c r="I188" s="81"/>
    </row>
    <row r="189" spans="1:9" ht="37.5" customHeight="1">
      <c r="A189" s="266" t="s">
        <v>15</v>
      </c>
      <c r="B189" s="212" t="s">
        <v>15</v>
      </c>
      <c r="C189" s="154" t="s">
        <v>170</v>
      </c>
      <c r="D189" s="150" t="s">
        <v>171</v>
      </c>
      <c r="E189" s="213" t="s">
        <v>15</v>
      </c>
      <c r="F189" s="20" t="s">
        <v>15</v>
      </c>
      <c r="G189" s="73" t="s">
        <v>15</v>
      </c>
      <c r="H189" s="106" t="s">
        <v>15</v>
      </c>
      <c r="I189" s="81"/>
    </row>
    <row r="190" spans="1:9" ht="37.5" customHeight="1">
      <c r="A190" s="268">
        <f>A188+1</f>
        <v>47</v>
      </c>
      <c r="B190" s="264"/>
      <c r="C190" s="154"/>
      <c r="D190" s="228" t="s">
        <v>172</v>
      </c>
      <c r="E190" s="265" t="s">
        <v>24</v>
      </c>
      <c r="F190" s="79">
        <f>'Przedmiar drogowy'!F116</f>
        <v>90</v>
      </c>
      <c r="G190" s="47"/>
      <c r="H190" s="113"/>
      <c r="I190" s="81"/>
    </row>
    <row r="191" spans="1:9" ht="37.5" customHeight="1">
      <c r="A191" s="276">
        <f>A190+1</f>
        <v>48</v>
      </c>
      <c r="B191" s="264"/>
      <c r="C191" s="154"/>
      <c r="D191" s="228" t="s">
        <v>220</v>
      </c>
      <c r="E191" s="265" t="s">
        <v>24</v>
      </c>
      <c r="F191" s="79">
        <f>'Przedmiar drogowy'!F117</f>
        <v>14</v>
      </c>
      <c r="G191" s="47"/>
      <c r="H191" s="113"/>
      <c r="I191" s="81"/>
    </row>
    <row r="192" spans="1:9" ht="37.5" customHeight="1">
      <c r="A192" s="105" t="s">
        <v>15</v>
      </c>
      <c r="B192" s="31" t="s">
        <v>15</v>
      </c>
      <c r="C192" s="31" t="s">
        <v>15</v>
      </c>
      <c r="D192" s="77" t="s">
        <v>163</v>
      </c>
      <c r="E192" s="34" t="s">
        <v>15</v>
      </c>
      <c r="F192" s="31" t="s">
        <v>15</v>
      </c>
      <c r="G192" s="72" t="s">
        <v>15</v>
      </c>
      <c r="H192" s="111"/>
      <c r="I192" s="81"/>
    </row>
    <row r="193" spans="1:9" ht="37.5" customHeight="1">
      <c r="A193" s="174" t="s">
        <v>15</v>
      </c>
      <c r="B193" s="175" t="s">
        <v>15</v>
      </c>
      <c r="C193" s="176" t="s">
        <v>38</v>
      </c>
      <c r="D193" s="177" t="s">
        <v>39</v>
      </c>
      <c r="E193" s="175" t="s">
        <v>15</v>
      </c>
      <c r="F193" s="187" t="s">
        <v>15</v>
      </c>
      <c r="G193" s="186" t="s">
        <v>15</v>
      </c>
      <c r="H193" s="188" t="s">
        <v>15</v>
      </c>
      <c r="I193" s="81"/>
    </row>
    <row r="194" spans="1:9" ht="37.5" customHeight="1">
      <c r="A194" s="105" t="s">
        <v>15</v>
      </c>
      <c r="B194" s="31" t="s">
        <v>15</v>
      </c>
      <c r="C194" s="21" t="s">
        <v>40</v>
      </c>
      <c r="D194" s="22" t="s">
        <v>41</v>
      </c>
      <c r="E194" s="20" t="s">
        <v>15</v>
      </c>
      <c r="F194" s="20" t="s">
        <v>15</v>
      </c>
      <c r="G194" s="73" t="s">
        <v>15</v>
      </c>
      <c r="H194" s="106" t="s">
        <v>15</v>
      </c>
      <c r="I194" s="81"/>
    </row>
    <row r="195" spans="1:9" ht="47.25">
      <c r="A195" s="201">
        <f>A191+1</f>
        <v>49</v>
      </c>
      <c r="B195" s="35"/>
      <c r="C195" s="21"/>
      <c r="D195" s="24" t="s">
        <v>84</v>
      </c>
      <c r="E195" s="21" t="s">
        <v>24</v>
      </c>
      <c r="F195" s="79">
        <f>'Przedmiar drogowy'!F134</f>
        <v>449</v>
      </c>
      <c r="G195" s="47"/>
      <c r="H195" s="113"/>
      <c r="I195" s="81"/>
    </row>
    <row r="196" spans="1:9" ht="47.25">
      <c r="A196" s="107">
        <f>A195+1</f>
        <v>50</v>
      </c>
      <c r="B196" s="40"/>
      <c r="C196" s="21"/>
      <c r="D196" s="257" t="s">
        <v>150</v>
      </c>
      <c r="E196" s="163" t="s">
        <v>24</v>
      </c>
      <c r="F196" s="83">
        <f>'Przedmiar drogowy'!F143</f>
        <v>69</v>
      </c>
      <c r="G196" s="47"/>
      <c r="H196" s="113"/>
      <c r="I196" s="81"/>
    </row>
    <row r="197" spans="1:9" ht="39" customHeight="1">
      <c r="A197" s="112" t="s">
        <v>15</v>
      </c>
      <c r="B197" s="40" t="s">
        <v>15</v>
      </c>
      <c r="C197" s="46" t="s">
        <v>42</v>
      </c>
      <c r="D197" s="49" t="s">
        <v>43</v>
      </c>
      <c r="E197" s="20" t="s">
        <v>15</v>
      </c>
      <c r="F197" s="20" t="s">
        <v>15</v>
      </c>
      <c r="G197" s="73" t="s">
        <v>15</v>
      </c>
      <c r="H197" s="106" t="s">
        <v>15</v>
      </c>
      <c r="I197" s="81"/>
    </row>
    <row r="198" spans="1:9" ht="37.5" customHeight="1">
      <c r="A198" s="107">
        <f>A196+1</f>
        <v>51</v>
      </c>
      <c r="B198" s="40"/>
      <c r="C198" s="46"/>
      <c r="D198" s="48" t="s">
        <v>85</v>
      </c>
      <c r="E198" s="46" t="s">
        <v>25</v>
      </c>
      <c r="F198" s="79">
        <f>'Przedmiar drogowy'!F145</f>
        <v>715</v>
      </c>
      <c r="G198" s="47"/>
      <c r="H198" s="113"/>
      <c r="I198" s="81"/>
    </row>
    <row r="199" spans="1:9" ht="37.5" customHeight="1">
      <c r="A199" s="105" t="s">
        <v>15</v>
      </c>
      <c r="B199" s="31" t="s">
        <v>15</v>
      </c>
      <c r="C199" s="46" t="s">
        <v>44</v>
      </c>
      <c r="D199" s="49" t="s">
        <v>45</v>
      </c>
      <c r="E199" s="20" t="s">
        <v>15</v>
      </c>
      <c r="F199" s="20" t="s">
        <v>15</v>
      </c>
      <c r="G199" s="73" t="s">
        <v>15</v>
      </c>
      <c r="H199" s="106" t="s">
        <v>15</v>
      </c>
      <c r="I199" s="81"/>
    </row>
    <row r="200" spans="1:9" ht="37.5" customHeight="1">
      <c r="A200" s="115">
        <f>A198+1</f>
        <v>52</v>
      </c>
      <c r="B200" s="82"/>
      <c r="C200" s="46"/>
      <c r="D200" s="48" t="s">
        <v>54</v>
      </c>
      <c r="E200" s="46" t="s">
        <v>24</v>
      </c>
      <c r="F200" s="79">
        <f>'Przedmiar drogowy'!F198</f>
        <v>449</v>
      </c>
      <c r="G200" s="47"/>
      <c r="H200" s="113"/>
      <c r="I200" s="81"/>
    </row>
    <row r="201" spans="1:9" ht="37.5" customHeight="1">
      <c r="A201" s="112" t="s">
        <v>15</v>
      </c>
      <c r="B201" s="40" t="s">
        <v>15</v>
      </c>
      <c r="C201" s="46" t="s">
        <v>78</v>
      </c>
      <c r="D201" s="49" t="s">
        <v>79</v>
      </c>
      <c r="E201" s="20" t="s">
        <v>15</v>
      </c>
      <c r="F201" s="20" t="s">
        <v>15</v>
      </c>
      <c r="G201" s="73" t="s">
        <v>15</v>
      </c>
      <c r="H201" s="106" t="s">
        <v>15</v>
      </c>
      <c r="I201" s="81"/>
    </row>
    <row r="202" spans="1:9" ht="47.25">
      <c r="A202" s="242">
        <f>A200+1</f>
        <v>53</v>
      </c>
      <c r="B202" s="243"/>
      <c r="C202" s="244"/>
      <c r="D202" s="245" t="s">
        <v>145</v>
      </c>
      <c r="E202" s="246" t="s">
        <v>24</v>
      </c>
      <c r="F202" s="79">
        <f>'Przedmiar drogowy'!F204</f>
        <v>438</v>
      </c>
      <c r="G202" s="47"/>
      <c r="H202" s="113"/>
      <c r="I202" s="81"/>
    </row>
    <row r="203" spans="1:9" ht="37.5" customHeight="1">
      <c r="A203" s="242">
        <f>A202+1</f>
        <v>54</v>
      </c>
      <c r="B203" s="243"/>
      <c r="C203" s="244"/>
      <c r="D203" s="245" t="s">
        <v>146</v>
      </c>
      <c r="E203" s="246" t="s">
        <v>24</v>
      </c>
      <c r="F203" s="79">
        <f>'Przedmiar drogowy'!F205</f>
        <v>188</v>
      </c>
      <c r="G203" s="47"/>
      <c r="H203" s="113"/>
      <c r="I203" s="81"/>
    </row>
    <row r="204" spans="1:9" ht="47.25">
      <c r="A204" s="242">
        <f>A203+1</f>
        <v>55</v>
      </c>
      <c r="B204" s="243"/>
      <c r="C204" s="244"/>
      <c r="D204" s="245" t="s">
        <v>99</v>
      </c>
      <c r="E204" s="246" t="s">
        <v>24</v>
      </c>
      <c r="F204" s="79">
        <f>'Przedmiar drogowy'!F206</f>
        <v>4</v>
      </c>
      <c r="G204" s="47"/>
      <c r="H204" s="113"/>
      <c r="I204" s="81"/>
    </row>
    <row r="205" spans="1:9" ht="37.5" customHeight="1">
      <c r="A205" s="105" t="s">
        <v>15</v>
      </c>
      <c r="B205" s="31" t="s">
        <v>15</v>
      </c>
      <c r="C205" s="31" t="s">
        <v>15</v>
      </c>
      <c r="D205" s="77" t="s">
        <v>55</v>
      </c>
      <c r="E205" s="34" t="s">
        <v>15</v>
      </c>
      <c r="F205" s="31" t="s">
        <v>15</v>
      </c>
      <c r="G205" s="72" t="s">
        <v>15</v>
      </c>
      <c r="H205" s="111"/>
      <c r="I205" s="81"/>
    </row>
    <row r="206" spans="1:9" ht="37.5" customHeight="1">
      <c r="A206" s="174" t="s">
        <v>15</v>
      </c>
      <c r="B206" s="186" t="s">
        <v>15</v>
      </c>
      <c r="C206" s="176" t="s">
        <v>46</v>
      </c>
      <c r="D206" s="177" t="s">
        <v>47</v>
      </c>
      <c r="E206" s="175" t="s">
        <v>15</v>
      </c>
      <c r="F206" s="194" t="s">
        <v>15</v>
      </c>
      <c r="G206" s="195" t="s">
        <v>15</v>
      </c>
      <c r="H206" s="188" t="s">
        <v>15</v>
      </c>
      <c r="I206" s="81"/>
    </row>
    <row r="207" spans="1:11" ht="37.5" customHeight="1">
      <c r="A207" s="222" t="s">
        <v>15</v>
      </c>
      <c r="B207" s="223" t="s">
        <v>15</v>
      </c>
      <c r="C207" s="224" t="s">
        <v>86</v>
      </c>
      <c r="D207" s="225" t="s">
        <v>87</v>
      </c>
      <c r="E207" s="213" t="s">
        <v>15</v>
      </c>
      <c r="F207" s="20" t="s">
        <v>15</v>
      </c>
      <c r="G207" s="73" t="s">
        <v>15</v>
      </c>
      <c r="H207" s="106" t="s">
        <v>15</v>
      </c>
      <c r="I207" s="81"/>
      <c r="K207" s="60" t="s">
        <v>102</v>
      </c>
    </row>
    <row r="208" spans="1:9" ht="37.5" customHeight="1">
      <c r="A208" s="143">
        <f>A204+1</f>
        <v>56</v>
      </c>
      <c r="B208" s="212"/>
      <c r="C208" s="154"/>
      <c r="D208" s="257" t="s">
        <v>100</v>
      </c>
      <c r="E208" s="163" t="s">
        <v>25</v>
      </c>
      <c r="F208" s="83">
        <f>'Przedmiar drogowy'!F209</f>
        <v>218</v>
      </c>
      <c r="G208" s="47"/>
      <c r="H208" s="113"/>
      <c r="I208" s="81"/>
    </row>
    <row r="209" spans="1:9" ht="47.25">
      <c r="A209" s="107">
        <f>A208+1</f>
        <v>57</v>
      </c>
      <c r="B209" s="40"/>
      <c r="C209" s="21"/>
      <c r="D209" s="257" t="s">
        <v>147</v>
      </c>
      <c r="E209" s="163" t="s">
        <v>25</v>
      </c>
      <c r="F209" s="83">
        <f>'Przedmiar drogowy'!F210</f>
        <v>177</v>
      </c>
      <c r="G209" s="47"/>
      <c r="H209" s="113"/>
      <c r="I209" s="81"/>
    </row>
    <row r="210" spans="1:9" ht="47.25">
      <c r="A210" s="107">
        <f>A209+1</f>
        <v>58</v>
      </c>
      <c r="B210" s="40"/>
      <c r="C210" s="21"/>
      <c r="D210" s="257" t="s">
        <v>148</v>
      </c>
      <c r="E210" s="163" t="s">
        <v>25</v>
      </c>
      <c r="F210" s="83">
        <f>'Przedmiar drogowy'!F211</f>
        <v>25</v>
      </c>
      <c r="G210" s="47"/>
      <c r="H210" s="113"/>
      <c r="I210" s="81"/>
    </row>
    <row r="211" spans="1:9" ht="37.5" customHeight="1">
      <c r="A211" s="107">
        <f>A210+1</f>
        <v>59</v>
      </c>
      <c r="B211" s="40"/>
      <c r="C211" s="21"/>
      <c r="D211" s="257" t="s">
        <v>149</v>
      </c>
      <c r="E211" s="163" t="s">
        <v>25</v>
      </c>
      <c r="F211" s="83">
        <f>'Przedmiar drogowy'!F212</f>
        <v>1015</v>
      </c>
      <c r="G211" s="47"/>
      <c r="H211" s="113"/>
      <c r="I211" s="81"/>
    </row>
    <row r="212" spans="1:9" ht="37.5" customHeight="1">
      <c r="A212" s="112" t="s">
        <v>15</v>
      </c>
      <c r="B212" s="40" t="s">
        <v>15</v>
      </c>
      <c r="C212" s="46" t="s">
        <v>48</v>
      </c>
      <c r="D212" s="49" t="s">
        <v>63</v>
      </c>
      <c r="E212" s="20" t="s">
        <v>15</v>
      </c>
      <c r="F212" s="20" t="s">
        <v>15</v>
      </c>
      <c r="G212" s="73" t="s">
        <v>15</v>
      </c>
      <c r="H212" s="106" t="s">
        <v>15</v>
      </c>
      <c r="I212" s="81"/>
    </row>
    <row r="213" spans="1:9" ht="37.5" customHeight="1">
      <c r="A213" s="162">
        <f>A211+1</f>
        <v>60</v>
      </c>
      <c r="B213" s="212"/>
      <c r="C213" s="154"/>
      <c r="D213" s="248" t="s">
        <v>151</v>
      </c>
      <c r="E213" s="46" t="s">
        <v>37</v>
      </c>
      <c r="F213" s="83">
        <f>'Przedmiar drogowy'!F214</f>
        <v>4</v>
      </c>
      <c r="G213" s="47"/>
      <c r="H213" s="113"/>
      <c r="I213" s="81"/>
    </row>
    <row r="214" spans="1:9" ht="37.5" customHeight="1">
      <c r="A214" s="162">
        <f>A213+1</f>
        <v>61</v>
      </c>
      <c r="B214" s="249"/>
      <c r="C214" s="163"/>
      <c r="D214" s="156" t="s">
        <v>152</v>
      </c>
      <c r="E214" s="157" t="s">
        <v>37</v>
      </c>
      <c r="F214" s="83">
        <f>'Przedmiar drogowy'!F215</f>
        <v>1</v>
      </c>
      <c r="G214" s="47"/>
      <c r="H214" s="113"/>
      <c r="I214" s="81"/>
    </row>
    <row r="215" spans="1:9" ht="37.5" customHeight="1">
      <c r="A215" s="162">
        <f>A214+1</f>
        <v>62</v>
      </c>
      <c r="B215" s="153"/>
      <c r="C215" s="155"/>
      <c r="D215" s="156" t="s">
        <v>60</v>
      </c>
      <c r="E215" s="157" t="s">
        <v>37</v>
      </c>
      <c r="F215" s="83">
        <f>'Przedmiar drogowy'!F216</f>
        <v>3</v>
      </c>
      <c r="G215" s="47"/>
      <c r="H215" s="113"/>
      <c r="I215" s="81"/>
    </row>
    <row r="216" spans="1:9" ht="37.5" customHeight="1">
      <c r="A216" s="258">
        <f>A215+1</f>
        <v>63</v>
      </c>
      <c r="B216" s="158"/>
      <c r="C216" s="159"/>
      <c r="D216" s="160" t="s">
        <v>153</v>
      </c>
      <c r="E216" s="196" t="s">
        <v>26</v>
      </c>
      <c r="F216" s="83">
        <f>'Przedmiar drogowy'!F217</f>
        <v>44</v>
      </c>
      <c r="G216" s="47"/>
      <c r="H216" s="113"/>
      <c r="I216" s="81"/>
    </row>
    <row r="217" spans="1:9" ht="37.5" customHeight="1">
      <c r="A217" s="139" t="s">
        <v>15</v>
      </c>
      <c r="B217" s="140" t="s">
        <v>15</v>
      </c>
      <c r="C217" s="140" t="s">
        <v>15</v>
      </c>
      <c r="D217" s="141" t="s">
        <v>56</v>
      </c>
      <c r="E217" s="142" t="s">
        <v>15</v>
      </c>
      <c r="F217" s="31" t="s">
        <v>15</v>
      </c>
      <c r="G217" s="72" t="s">
        <v>15</v>
      </c>
      <c r="H217" s="111"/>
      <c r="I217" s="81"/>
    </row>
    <row r="218" spans="1:8" ht="12.75" customHeight="1" hidden="1">
      <c r="A218" s="116"/>
      <c r="B218" s="84"/>
      <c r="C218" s="44"/>
      <c r="D218" s="44"/>
      <c r="E218" s="44"/>
      <c r="F218" s="84"/>
      <c r="G218" s="84"/>
      <c r="H218" s="117"/>
    </row>
    <row r="219" spans="1:8" ht="12.75" customHeight="1" hidden="1">
      <c r="A219" s="118"/>
      <c r="B219" s="85"/>
      <c r="C219" s="44"/>
      <c r="D219" s="44"/>
      <c r="E219" s="44"/>
      <c r="F219" s="85"/>
      <c r="G219" s="85"/>
      <c r="H219" s="119"/>
    </row>
    <row r="220" spans="1:8" ht="15.75" hidden="1">
      <c r="A220" s="118"/>
      <c r="B220" s="85"/>
      <c r="C220" s="44"/>
      <c r="D220" s="44"/>
      <c r="E220" s="44"/>
      <c r="F220" s="85"/>
      <c r="G220" s="85"/>
      <c r="H220" s="119"/>
    </row>
    <row r="221" spans="1:8" ht="15.75" hidden="1">
      <c r="A221" s="118"/>
      <c r="B221" s="85"/>
      <c r="C221" s="44"/>
      <c r="D221" s="44"/>
      <c r="E221" s="44"/>
      <c r="F221" s="85"/>
      <c r="G221" s="85"/>
      <c r="H221" s="119"/>
    </row>
    <row r="222" spans="1:8" ht="12.75" customHeight="1" hidden="1">
      <c r="A222" s="118"/>
      <c r="B222" s="85"/>
      <c r="C222" s="44"/>
      <c r="D222" s="44"/>
      <c r="E222" s="44"/>
      <c r="F222" s="85"/>
      <c r="G222" s="85"/>
      <c r="H222" s="119"/>
    </row>
    <row r="223" spans="1:8" ht="15.75" hidden="1">
      <c r="A223" s="118"/>
      <c r="B223" s="85"/>
      <c r="C223" s="44"/>
      <c r="D223" s="44"/>
      <c r="E223" s="44"/>
      <c r="F223" s="85"/>
      <c r="G223" s="85"/>
      <c r="H223" s="119"/>
    </row>
    <row r="224" spans="1:8" ht="12.75" customHeight="1" hidden="1">
      <c r="A224" s="118"/>
      <c r="B224" s="85"/>
      <c r="C224" s="44"/>
      <c r="D224" s="44"/>
      <c r="E224" s="44"/>
      <c r="F224" s="85"/>
      <c r="G224" s="85"/>
      <c r="H224" s="119"/>
    </row>
    <row r="225" spans="1:8" ht="15.75" hidden="1">
      <c r="A225" s="118"/>
      <c r="B225" s="85"/>
      <c r="C225" s="44"/>
      <c r="D225" s="44"/>
      <c r="E225" s="44"/>
      <c r="F225" s="85"/>
      <c r="G225" s="85"/>
      <c r="H225" s="119"/>
    </row>
    <row r="226" spans="1:8" ht="15.75" hidden="1">
      <c r="A226" s="118"/>
      <c r="B226" s="85"/>
      <c r="C226" s="44"/>
      <c r="D226" s="44"/>
      <c r="E226" s="44"/>
      <c r="F226" s="85"/>
      <c r="G226" s="85"/>
      <c r="H226" s="119"/>
    </row>
    <row r="227" spans="1:8" ht="15.75" hidden="1">
      <c r="A227" s="118"/>
      <c r="B227" s="85"/>
      <c r="C227" s="44"/>
      <c r="D227" s="44"/>
      <c r="E227" s="44"/>
      <c r="F227" s="85"/>
      <c r="G227" s="85"/>
      <c r="H227" s="119"/>
    </row>
    <row r="228" spans="1:8" ht="12.75" customHeight="1" hidden="1">
      <c r="A228" s="118"/>
      <c r="B228" s="85"/>
      <c r="C228" s="44"/>
      <c r="D228" s="44"/>
      <c r="E228" s="44"/>
      <c r="F228" s="85"/>
      <c r="G228" s="85"/>
      <c r="H228" s="119"/>
    </row>
    <row r="229" spans="1:8" ht="12.75" customHeight="1" hidden="1">
      <c r="A229" s="118"/>
      <c r="B229" s="85"/>
      <c r="C229" s="44"/>
      <c r="D229" s="44"/>
      <c r="E229" s="44"/>
      <c r="F229" s="85"/>
      <c r="G229" s="85"/>
      <c r="H229" s="119"/>
    </row>
    <row r="230" spans="1:8" ht="12.75" customHeight="1" hidden="1">
      <c r="A230" s="118"/>
      <c r="B230" s="85"/>
      <c r="C230" s="44"/>
      <c r="D230" s="44"/>
      <c r="E230" s="44"/>
      <c r="F230" s="85"/>
      <c r="G230" s="85"/>
      <c r="H230" s="119"/>
    </row>
    <row r="231" spans="1:8" ht="12.75" customHeight="1" hidden="1">
      <c r="A231" s="118"/>
      <c r="B231" s="85"/>
      <c r="C231" s="44"/>
      <c r="D231" s="44"/>
      <c r="E231" s="44"/>
      <c r="F231" s="85"/>
      <c r="G231" s="85"/>
      <c r="H231" s="119"/>
    </row>
    <row r="232" spans="1:8" ht="12.75" customHeight="1" hidden="1">
      <c r="A232" s="118"/>
      <c r="B232" s="85"/>
      <c r="C232" s="44"/>
      <c r="D232" s="44"/>
      <c r="E232" s="44"/>
      <c r="F232" s="85"/>
      <c r="G232" s="85"/>
      <c r="H232" s="119"/>
    </row>
    <row r="233" spans="1:8" ht="12.75" customHeight="1" hidden="1">
      <c r="A233" s="118"/>
      <c r="B233" s="85"/>
      <c r="C233" s="44"/>
      <c r="D233" s="44"/>
      <c r="E233" s="44"/>
      <c r="F233" s="85"/>
      <c r="G233" s="85"/>
      <c r="H233" s="119"/>
    </row>
    <row r="234" spans="1:8" ht="12.75" customHeight="1" hidden="1">
      <c r="A234" s="118"/>
      <c r="B234" s="85"/>
      <c r="C234" s="44"/>
      <c r="D234" s="44"/>
      <c r="E234" s="44"/>
      <c r="F234" s="85"/>
      <c r="G234" s="85"/>
      <c r="H234" s="119"/>
    </row>
    <row r="235" spans="1:8" ht="11.25" customHeight="1">
      <c r="A235" s="294"/>
      <c r="B235" s="295"/>
      <c r="C235" s="295"/>
      <c r="D235" s="295"/>
      <c r="E235" s="295"/>
      <c r="F235" s="295"/>
      <c r="G235" s="295"/>
      <c r="H235" s="296"/>
    </row>
    <row r="236" spans="1:8" s="86" customFormat="1" ht="37.5" customHeight="1">
      <c r="A236" s="297" t="s">
        <v>57</v>
      </c>
      <c r="B236" s="298"/>
      <c r="C236" s="298"/>
      <c r="D236" s="298"/>
      <c r="E236" s="44"/>
      <c r="F236" s="299" t="s">
        <v>15</v>
      </c>
      <c r="G236" s="299"/>
      <c r="H236" s="120"/>
    </row>
    <row r="237" spans="1:8" ht="37.5" customHeight="1">
      <c r="A237" s="300" t="s">
        <v>59</v>
      </c>
      <c r="B237" s="301"/>
      <c r="C237" s="301"/>
      <c r="D237" s="301"/>
      <c r="E237" s="44"/>
      <c r="F237" s="302" t="s">
        <v>15</v>
      </c>
      <c r="G237" s="302"/>
      <c r="H237" s="121"/>
    </row>
    <row r="238" spans="1:8" ht="37.5" customHeight="1" thickBot="1">
      <c r="A238" s="290" t="s">
        <v>58</v>
      </c>
      <c r="B238" s="291"/>
      <c r="C238" s="291"/>
      <c r="D238" s="291"/>
      <c r="E238" s="122"/>
      <c r="F238" s="292" t="s">
        <v>15</v>
      </c>
      <c r="G238" s="292"/>
      <c r="H238" s="123"/>
    </row>
    <row r="239" spans="1:7" ht="37.5" customHeight="1">
      <c r="A239" s="87"/>
      <c r="C239" s="93"/>
      <c r="D239" s="2"/>
      <c r="E239"/>
      <c r="F239"/>
      <c r="G239" s="88"/>
    </row>
    <row r="240" spans="1:8" ht="15.75">
      <c r="A240" s="87"/>
      <c r="C240" s="93"/>
      <c r="D240" s="19"/>
      <c r="E240" s="89"/>
      <c r="F240" s="89"/>
      <c r="G240" s="88"/>
      <c r="H240" s="88"/>
    </row>
    <row r="241" spans="1:8" ht="15.75">
      <c r="A241" s="87"/>
      <c r="C241" s="93"/>
      <c r="D241" s="19"/>
      <c r="E241" s="89"/>
      <c r="F241" s="89"/>
      <c r="G241" s="88"/>
      <c r="H241" s="88"/>
    </row>
    <row r="242" spans="1:8" ht="15.75">
      <c r="A242" s="87"/>
      <c r="C242" s="93"/>
      <c r="D242" s="19"/>
      <c r="E242" s="89"/>
      <c r="F242" s="89"/>
      <c r="G242" s="88"/>
      <c r="H242" s="88"/>
    </row>
    <row r="243" spans="1:8" ht="15.75">
      <c r="A243" s="87"/>
      <c r="C243" s="93"/>
      <c r="D243" s="19"/>
      <c r="E243" s="89"/>
      <c r="F243" s="89"/>
      <c r="G243" s="88"/>
      <c r="H243" s="88"/>
    </row>
    <row r="244" spans="1:8" ht="15.75">
      <c r="A244" s="87"/>
      <c r="C244" s="93"/>
      <c r="D244" s="19"/>
      <c r="E244" s="89"/>
      <c r="F244" s="89"/>
      <c r="G244" s="88"/>
      <c r="H244" s="88"/>
    </row>
    <row r="245" spans="1:8" ht="15.75">
      <c r="A245" s="87"/>
      <c r="C245" s="93"/>
      <c r="D245" s="19"/>
      <c r="E245" s="89"/>
      <c r="F245" s="89"/>
      <c r="G245" s="88"/>
      <c r="H245" s="88"/>
    </row>
    <row r="246" spans="1:8" ht="15.75">
      <c r="A246" s="87"/>
      <c r="C246" s="93"/>
      <c r="D246" s="19"/>
      <c r="E246" s="89"/>
      <c r="F246" s="89"/>
      <c r="G246" s="88"/>
      <c r="H246" s="88"/>
    </row>
    <row r="247" spans="1:8" ht="15.75">
      <c r="A247" s="87"/>
      <c r="C247" s="93"/>
      <c r="D247" s="19"/>
      <c r="E247" s="89"/>
      <c r="F247" s="89"/>
      <c r="G247" s="88"/>
      <c r="H247" s="88"/>
    </row>
    <row r="248" spans="1:8" ht="15.75">
      <c r="A248" s="87"/>
      <c r="C248" s="93"/>
      <c r="D248" s="19"/>
      <c r="E248" s="89"/>
      <c r="F248" s="89"/>
      <c r="G248" s="88"/>
      <c r="H248" s="88"/>
    </row>
    <row r="249" spans="1:8" ht="15.75">
      <c r="A249" s="87"/>
      <c r="C249" s="93"/>
      <c r="D249" s="19"/>
      <c r="E249" s="89"/>
      <c r="F249" s="89"/>
      <c r="G249" s="88"/>
      <c r="H249" s="88"/>
    </row>
    <row r="250" spans="1:8" ht="15.75">
      <c r="A250" s="87"/>
      <c r="C250" s="93"/>
      <c r="D250" s="19"/>
      <c r="E250" s="89"/>
      <c r="F250" s="89"/>
      <c r="G250" s="88"/>
      <c r="H250" s="88"/>
    </row>
    <row r="251" spans="1:8" ht="15.75">
      <c r="A251" s="87"/>
      <c r="C251" s="93"/>
      <c r="D251" s="19"/>
      <c r="E251" s="89"/>
      <c r="F251" s="89"/>
      <c r="G251" s="88"/>
      <c r="H251" s="88"/>
    </row>
    <row r="252" spans="1:8" ht="15.75">
      <c r="A252" s="87"/>
      <c r="C252" s="93"/>
      <c r="D252" s="19"/>
      <c r="E252" s="89"/>
      <c r="F252" s="89"/>
      <c r="G252" s="88"/>
      <c r="H252" s="88"/>
    </row>
    <row r="253" spans="1:8" ht="15.75">
      <c r="A253" s="87"/>
      <c r="C253" s="93"/>
      <c r="D253" s="19"/>
      <c r="E253" s="89"/>
      <c r="F253" s="89"/>
      <c r="G253" s="88"/>
      <c r="H253" s="88"/>
    </row>
    <row r="254" spans="1:8" ht="15.75">
      <c r="A254" s="87"/>
      <c r="C254" s="93"/>
      <c r="D254" s="19"/>
      <c r="E254" s="89"/>
      <c r="F254" s="89"/>
      <c r="G254" s="88"/>
      <c r="H254" s="88"/>
    </row>
    <row r="255" spans="1:8" ht="15.75">
      <c r="A255" s="87"/>
      <c r="C255" s="93"/>
      <c r="D255" s="19"/>
      <c r="E255" s="89"/>
      <c r="F255" s="89"/>
      <c r="G255" s="88"/>
      <c r="H255" s="88"/>
    </row>
    <row r="256" spans="1:8" ht="15.75">
      <c r="A256" s="87"/>
      <c r="C256" s="93"/>
      <c r="D256" s="19"/>
      <c r="E256" s="89"/>
      <c r="F256" s="89"/>
      <c r="G256" s="88"/>
      <c r="H256" s="88"/>
    </row>
    <row r="257" spans="1:8" ht="15.75">
      <c r="A257" s="87"/>
      <c r="C257" s="93"/>
      <c r="D257" s="19"/>
      <c r="E257" s="89"/>
      <c r="F257" s="89"/>
      <c r="G257" s="88"/>
      <c r="H257" s="88"/>
    </row>
    <row r="258" spans="1:8" ht="15.75">
      <c r="A258" s="87"/>
      <c r="C258" s="93"/>
      <c r="D258" s="19"/>
      <c r="E258" s="89"/>
      <c r="F258" s="89"/>
      <c r="G258" s="88"/>
      <c r="H258" s="88"/>
    </row>
    <row r="259" spans="1:8" ht="15.75">
      <c r="A259" s="87"/>
      <c r="C259" s="94"/>
      <c r="D259" s="19"/>
      <c r="E259" s="89"/>
      <c r="F259" s="89"/>
      <c r="G259" s="88"/>
      <c r="H259" s="88"/>
    </row>
    <row r="260" spans="1:8" ht="15">
      <c r="A260" s="87"/>
      <c r="D260" s="19"/>
      <c r="E260" s="89"/>
      <c r="F260" s="89"/>
      <c r="G260" s="88"/>
      <c r="H260" s="88"/>
    </row>
    <row r="261" spans="1:8" ht="15">
      <c r="A261" s="87"/>
      <c r="D261" s="19"/>
      <c r="E261" s="89"/>
      <c r="F261" s="89"/>
      <c r="G261" s="88"/>
      <c r="H261" s="88"/>
    </row>
    <row r="262" spans="1:8" ht="15">
      <c r="A262" s="87"/>
      <c r="D262" s="19"/>
      <c r="E262" s="89"/>
      <c r="F262" s="89"/>
      <c r="G262" s="88"/>
      <c r="H262" s="88"/>
    </row>
    <row r="263" spans="1:8" ht="15">
      <c r="A263" s="87"/>
      <c r="D263" s="19"/>
      <c r="E263" s="89"/>
      <c r="F263" s="89"/>
      <c r="G263" s="88"/>
      <c r="H263" s="88"/>
    </row>
    <row r="264" spans="1:8" ht="15">
      <c r="A264" s="87"/>
      <c r="D264" s="19"/>
      <c r="E264" s="89"/>
      <c r="F264" s="89"/>
      <c r="G264" s="88"/>
      <c r="H264" s="88"/>
    </row>
    <row r="265" spans="1:8" ht="15">
      <c r="A265" s="87"/>
      <c r="D265" s="19"/>
      <c r="E265" s="89"/>
      <c r="F265" s="89"/>
      <c r="G265" s="88"/>
      <c r="H265" s="88"/>
    </row>
    <row r="266" spans="1:8" ht="15">
      <c r="A266" s="87"/>
      <c r="D266" s="19"/>
      <c r="E266" s="89"/>
      <c r="F266" s="89"/>
      <c r="G266" s="88"/>
      <c r="H266" s="88"/>
    </row>
    <row r="267" spans="1:8" ht="15">
      <c r="A267" s="87"/>
      <c r="D267" s="19"/>
      <c r="E267" s="89"/>
      <c r="F267" s="89"/>
      <c r="G267" s="88"/>
      <c r="H267" s="88"/>
    </row>
    <row r="268" spans="1:8" ht="15">
      <c r="A268" s="87"/>
      <c r="D268" s="19"/>
      <c r="E268" s="89"/>
      <c r="F268" s="89"/>
      <c r="G268" s="88"/>
      <c r="H268" s="88"/>
    </row>
    <row r="269" spans="1:8" ht="15">
      <c r="A269" s="87"/>
      <c r="D269" s="19"/>
      <c r="E269" s="89"/>
      <c r="F269" s="89"/>
      <c r="G269" s="88"/>
      <c r="H269" s="88"/>
    </row>
    <row r="270" spans="1:8" ht="15">
      <c r="A270" s="87"/>
      <c r="D270" s="19"/>
      <c r="E270" s="89"/>
      <c r="F270" s="89"/>
      <c r="G270" s="88"/>
      <c r="H270" s="88"/>
    </row>
    <row r="271" spans="1:8" ht="15">
      <c r="A271" s="87"/>
      <c r="D271" s="19"/>
      <c r="E271" s="89"/>
      <c r="F271" s="89"/>
      <c r="G271" s="88"/>
      <c r="H271" s="88"/>
    </row>
    <row r="272" spans="1:8" ht="15">
      <c r="A272" s="87"/>
      <c r="D272" s="19"/>
      <c r="E272" s="89"/>
      <c r="F272" s="89"/>
      <c r="G272" s="88"/>
      <c r="H272" s="88"/>
    </row>
    <row r="273" spans="1:8" ht="15">
      <c r="A273" s="87"/>
      <c r="D273" s="19"/>
      <c r="E273" s="89"/>
      <c r="F273" s="89"/>
      <c r="G273" s="88"/>
      <c r="H273" s="88"/>
    </row>
    <row r="274" spans="1:8" ht="15">
      <c r="A274" s="87"/>
      <c r="D274" s="19"/>
      <c r="E274" s="89"/>
      <c r="F274" s="89"/>
      <c r="G274" s="88"/>
      <c r="H274" s="88"/>
    </row>
    <row r="275" spans="1:8" ht="15">
      <c r="A275" s="87"/>
      <c r="D275" s="19"/>
      <c r="E275" s="89"/>
      <c r="F275" s="89"/>
      <c r="G275" s="88"/>
      <c r="H275" s="88"/>
    </row>
    <row r="276" spans="1:8" ht="15">
      <c r="A276" s="87"/>
      <c r="D276" s="19"/>
      <c r="E276" s="89"/>
      <c r="F276" s="89"/>
      <c r="G276" s="88"/>
      <c r="H276" s="88"/>
    </row>
    <row r="277" spans="1:8" ht="15">
      <c r="A277" s="87"/>
      <c r="D277" s="19"/>
      <c r="E277" s="89"/>
      <c r="F277" s="89"/>
      <c r="G277" s="88"/>
      <c r="H277" s="88"/>
    </row>
    <row r="278" spans="1:8" ht="15">
      <c r="A278" s="87"/>
      <c r="D278" s="19"/>
      <c r="E278" s="89"/>
      <c r="F278" s="89"/>
      <c r="G278" s="88"/>
      <c r="H278" s="88"/>
    </row>
    <row r="279" spans="1:8" ht="15">
      <c r="A279" s="87"/>
      <c r="D279" s="19"/>
      <c r="E279" s="89"/>
      <c r="F279" s="89"/>
      <c r="G279" s="88"/>
      <c r="H279" s="88"/>
    </row>
    <row r="280" spans="1:8" ht="15">
      <c r="A280" s="87"/>
      <c r="D280" s="19"/>
      <c r="E280" s="89"/>
      <c r="F280" s="89"/>
      <c r="G280" s="88"/>
      <c r="H280" s="88"/>
    </row>
    <row r="281" spans="1:8" ht="15">
      <c r="A281" s="87"/>
      <c r="D281" s="19"/>
      <c r="E281" s="89"/>
      <c r="F281" s="89"/>
      <c r="G281" s="88"/>
      <c r="H281" s="88"/>
    </row>
    <row r="282" spans="1:8" ht="15">
      <c r="A282" s="87"/>
      <c r="D282" s="19"/>
      <c r="E282" s="89"/>
      <c r="F282" s="89"/>
      <c r="G282" s="88"/>
      <c r="H282" s="88"/>
    </row>
    <row r="283" spans="1:8" ht="15">
      <c r="A283" s="87"/>
      <c r="D283" s="19"/>
      <c r="E283" s="89"/>
      <c r="F283" s="89"/>
      <c r="G283" s="88"/>
      <c r="H283" s="88"/>
    </row>
    <row r="284" spans="1:8" ht="15">
      <c r="A284" s="87"/>
      <c r="D284" s="19"/>
      <c r="E284" s="89"/>
      <c r="F284" s="89"/>
      <c r="G284" s="88"/>
      <c r="H284" s="88"/>
    </row>
    <row r="285" spans="1:8" ht="15">
      <c r="A285" s="87"/>
      <c r="D285" s="19"/>
      <c r="E285" s="89"/>
      <c r="F285" s="89"/>
      <c r="G285" s="88"/>
      <c r="H285" s="88"/>
    </row>
    <row r="286" spans="1:8" ht="15">
      <c r="A286" s="87"/>
      <c r="D286" s="19"/>
      <c r="E286" s="89"/>
      <c r="F286" s="89"/>
      <c r="G286" s="88"/>
      <c r="H286" s="88"/>
    </row>
    <row r="287" spans="1:8" ht="15">
      <c r="A287" s="87"/>
      <c r="D287" s="19"/>
      <c r="E287" s="89"/>
      <c r="F287" s="89"/>
      <c r="G287" s="88"/>
      <c r="H287" s="88"/>
    </row>
    <row r="288" spans="1:8" ht="15">
      <c r="A288" s="87"/>
      <c r="D288" s="19"/>
      <c r="E288" s="89"/>
      <c r="F288" s="89"/>
      <c r="G288" s="88"/>
      <c r="H288" s="88"/>
    </row>
    <row r="289" spans="1:8" ht="15">
      <c r="A289" s="87"/>
      <c r="D289" s="19"/>
      <c r="E289" s="89"/>
      <c r="F289" s="89"/>
      <c r="G289" s="88"/>
      <c r="H289" s="88"/>
    </row>
    <row r="290" spans="1:8" ht="15">
      <c r="A290" s="87"/>
      <c r="D290" s="19"/>
      <c r="E290" s="89"/>
      <c r="F290" s="89"/>
      <c r="G290" s="88"/>
      <c r="H290" s="88"/>
    </row>
    <row r="291" spans="1:8" ht="15">
      <c r="A291" s="87"/>
      <c r="D291" s="19"/>
      <c r="E291" s="89"/>
      <c r="F291" s="89"/>
      <c r="G291" s="88"/>
      <c r="H291" s="88"/>
    </row>
    <row r="292" spans="1:8" ht="15">
      <c r="A292" s="87"/>
      <c r="D292" s="19"/>
      <c r="E292" s="89"/>
      <c r="F292" s="89"/>
      <c r="G292" s="88"/>
      <c r="H292" s="88"/>
    </row>
    <row r="293" spans="1:8" ht="15">
      <c r="A293" s="87"/>
      <c r="D293" s="19"/>
      <c r="E293" s="89"/>
      <c r="F293" s="89"/>
      <c r="G293" s="88"/>
      <c r="H293" s="88"/>
    </row>
    <row r="294" spans="1:8" ht="15">
      <c r="A294" s="87"/>
      <c r="D294" s="19"/>
      <c r="E294" s="89"/>
      <c r="F294" s="89"/>
      <c r="G294" s="88"/>
      <c r="H294" s="88"/>
    </row>
    <row r="295" spans="1:8" ht="15">
      <c r="A295" s="87"/>
      <c r="D295" s="19"/>
      <c r="E295" s="89"/>
      <c r="F295" s="89"/>
      <c r="G295" s="88"/>
      <c r="H295" s="88"/>
    </row>
    <row r="296" spans="1:8" ht="15">
      <c r="A296" s="87"/>
      <c r="D296" s="19"/>
      <c r="E296" s="89"/>
      <c r="F296" s="89"/>
      <c r="G296" s="88"/>
      <c r="H296" s="88"/>
    </row>
    <row r="297" spans="1:8" ht="15">
      <c r="A297" s="87"/>
      <c r="D297" s="19"/>
      <c r="E297" s="89"/>
      <c r="F297" s="89"/>
      <c r="G297" s="88"/>
      <c r="H297" s="88"/>
    </row>
    <row r="298" spans="1:8" ht="15">
      <c r="A298" s="87"/>
      <c r="D298" s="19"/>
      <c r="E298" s="89"/>
      <c r="F298" s="89"/>
      <c r="G298" s="88"/>
      <c r="H298" s="88"/>
    </row>
    <row r="299" spans="1:8" ht="15">
      <c r="A299" s="87"/>
      <c r="D299" s="19"/>
      <c r="E299" s="89"/>
      <c r="F299" s="89"/>
      <c r="G299" s="88"/>
      <c r="H299" s="88"/>
    </row>
    <row r="300" spans="1:8" ht="15">
      <c r="A300" s="87"/>
      <c r="D300" s="19"/>
      <c r="E300" s="89"/>
      <c r="F300" s="89"/>
      <c r="G300" s="88"/>
      <c r="H300" s="88"/>
    </row>
    <row r="301" spans="1:8" ht="15">
      <c r="A301" s="87"/>
      <c r="D301" s="19"/>
      <c r="E301" s="89"/>
      <c r="F301" s="89"/>
      <c r="G301" s="88"/>
      <c r="H301" s="88"/>
    </row>
    <row r="302" spans="1:8" ht="15">
      <c r="A302" s="87"/>
      <c r="D302" s="19"/>
      <c r="E302" s="89"/>
      <c r="F302" s="89"/>
      <c r="G302" s="88"/>
      <c r="H302" s="88"/>
    </row>
    <row r="303" spans="1:8" ht="15">
      <c r="A303" s="87"/>
      <c r="D303" s="19"/>
      <c r="E303" s="89"/>
      <c r="F303" s="89"/>
      <c r="G303" s="88"/>
      <c r="H303" s="88"/>
    </row>
    <row r="304" spans="1:8" ht="15">
      <c r="A304" s="87"/>
      <c r="D304" s="19"/>
      <c r="E304" s="89"/>
      <c r="F304" s="89"/>
      <c r="G304" s="88"/>
      <c r="H304" s="88"/>
    </row>
    <row r="305" spans="1:8" ht="15">
      <c r="A305" s="87"/>
      <c r="D305" s="19"/>
      <c r="E305" s="89"/>
      <c r="F305" s="89"/>
      <c r="G305" s="88"/>
      <c r="H305" s="88"/>
    </row>
    <row r="306" spans="1:8" ht="15">
      <c r="A306" s="87"/>
      <c r="D306" s="19"/>
      <c r="E306" s="89"/>
      <c r="F306" s="89"/>
      <c r="G306" s="88"/>
      <c r="H306" s="88"/>
    </row>
    <row r="307" spans="1:8" ht="15">
      <c r="A307" s="87"/>
      <c r="D307" s="19"/>
      <c r="E307" s="89"/>
      <c r="F307" s="89"/>
      <c r="G307" s="88"/>
      <c r="H307" s="88"/>
    </row>
    <row r="308" spans="1:8" ht="15">
      <c r="A308" s="87"/>
      <c r="D308" s="19"/>
      <c r="E308" s="89"/>
      <c r="F308" s="89"/>
      <c r="G308" s="88"/>
      <c r="H308" s="88"/>
    </row>
    <row r="309" spans="1:8" ht="15">
      <c r="A309" s="87"/>
      <c r="D309" s="19"/>
      <c r="E309" s="89"/>
      <c r="F309" s="89"/>
      <c r="G309" s="88"/>
      <c r="H309" s="88"/>
    </row>
    <row r="310" spans="1:8" ht="15">
      <c r="A310" s="87"/>
      <c r="D310" s="19"/>
      <c r="E310" s="89"/>
      <c r="F310" s="89"/>
      <c r="G310" s="88"/>
      <c r="H310" s="88"/>
    </row>
    <row r="311" spans="1:8" ht="15">
      <c r="A311" s="87"/>
      <c r="D311" s="19"/>
      <c r="E311" s="89"/>
      <c r="F311" s="89"/>
      <c r="G311" s="88"/>
      <c r="H311" s="88"/>
    </row>
    <row r="312" spans="1:8" ht="15">
      <c r="A312" s="87"/>
      <c r="D312" s="19"/>
      <c r="E312" s="89"/>
      <c r="F312" s="89"/>
      <c r="G312" s="88"/>
      <c r="H312" s="88"/>
    </row>
    <row r="313" spans="1:8" ht="15">
      <c r="A313" s="87"/>
      <c r="D313" s="19"/>
      <c r="E313" s="89"/>
      <c r="F313" s="89"/>
      <c r="G313" s="88"/>
      <c r="H313" s="88"/>
    </row>
    <row r="314" spans="1:8" ht="15">
      <c r="A314" s="87"/>
      <c r="D314" s="90"/>
      <c r="E314" s="91"/>
      <c r="F314" s="92"/>
      <c r="G314" s="88"/>
      <c r="H314" s="88"/>
    </row>
    <row r="315" spans="1:8" ht="15">
      <c r="A315" s="87"/>
      <c r="D315" s="90"/>
      <c r="E315" s="91"/>
      <c r="F315" s="92"/>
      <c r="G315" s="88"/>
      <c r="H315" s="88"/>
    </row>
    <row r="316" spans="1:8" ht="15">
      <c r="A316" s="87"/>
      <c r="D316" s="90"/>
      <c r="E316" s="91"/>
      <c r="F316" s="92"/>
      <c r="G316" s="88"/>
      <c r="H316" s="88"/>
    </row>
    <row r="317" spans="1:8" ht="15">
      <c r="A317" s="87"/>
      <c r="D317" s="90"/>
      <c r="E317" s="91"/>
      <c r="F317" s="92"/>
      <c r="G317" s="88"/>
      <c r="H317" s="88"/>
    </row>
    <row r="318" spans="1:8" ht="15">
      <c r="A318" s="87"/>
      <c r="D318" s="90"/>
      <c r="E318" s="91"/>
      <c r="F318" s="92"/>
      <c r="G318" s="88"/>
      <c r="H318" s="88"/>
    </row>
    <row r="319" spans="1:8" ht="15">
      <c r="A319" s="87"/>
      <c r="D319" s="90"/>
      <c r="E319" s="91"/>
      <c r="F319" s="92"/>
      <c r="G319" s="88"/>
      <c r="H319" s="88"/>
    </row>
    <row r="320" spans="1:8" ht="15">
      <c r="A320" s="87"/>
      <c r="D320" s="90"/>
      <c r="E320" s="91"/>
      <c r="F320" s="92"/>
      <c r="G320" s="88"/>
      <c r="H320" s="88"/>
    </row>
    <row r="321" spans="1:8" ht="15">
      <c r="A321" s="87"/>
      <c r="D321" s="90"/>
      <c r="E321" s="91"/>
      <c r="F321" s="92"/>
      <c r="G321" s="88"/>
      <c r="H321" s="88"/>
    </row>
    <row r="322" spans="1:8" ht="15">
      <c r="A322" s="87"/>
      <c r="D322" s="90"/>
      <c r="E322" s="91"/>
      <c r="F322" s="92"/>
      <c r="G322" s="88"/>
      <c r="H322" s="88"/>
    </row>
    <row r="323" spans="1:8" ht="15">
      <c r="A323" s="87"/>
      <c r="D323" s="90"/>
      <c r="E323" s="91"/>
      <c r="F323" s="92"/>
      <c r="G323" s="88"/>
      <c r="H323" s="88"/>
    </row>
    <row r="324" spans="1:8" ht="15">
      <c r="A324" s="87"/>
      <c r="D324" s="90"/>
      <c r="E324" s="91"/>
      <c r="F324" s="92"/>
      <c r="G324" s="88"/>
      <c r="H324" s="88"/>
    </row>
    <row r="325" spans="1:8" ht="15">
      <c r="A325" s="87"/>
      <c r="D325" s="90"/>
      <c r="E325" s="91"/>
      <c r="F325" s="92"/>
      <c r="G325" s="88"/>
      <c r="H325" s="88"/>
    </row>
    <row r="326" spans="1:8" ht="15">
      <c r="A326" s="87"/>
      <c r="D326" s="90"/>
      <c r="E326" s="91"/>
      <c r="F326" s="92"/>
      <c r="G326" s="88"/>
      <c r="H326" s="88"/>
    </row>
    <row r="327" spans="1:8" ht="15">
      <c r="A327" s="87"/>
      <c r="D327" s="90"/>
      <c r="E327" s="91"/>
      <c r="F327" s="92"/>
      <c r="G327" s="88"/>
      <c r="H327" s="88"/>
    </row>
    <row r="328" spans="1:8" ht="15">
      <c r="A328" s="87"/>
      <c r="D328" s="90"/>
      <c r="E328" s="91"/>
      <c r="F328" s="92"/>
      <c r="G328" s="88"/>
      <c r="H328" s="88"/>
    </row>
    <row r="329" spans="1:8" ht="15">
      <c r="A329" s="87"/>
      <c r="D329" s="90"/>
      <c r="E329" s="91"/>
      <c r="F329" s="92"/>
      <c r="G329" s="88"/>
      <c r="H329" s="88"/>
    </row>
    <row r="330" spans="1:8" ht="15">
      <c r="A330" s="87"/>
      <c r="D330" s="90"/>
      <c r="E330" s="91"/>
      <c r="F330" s="92"/>
      <c r="G330" s="88"/>
      <c r="H330" s="88"/>
    </row>
    <row r="331" spans="1:8" ht="15">
      <c r="A331" s="87"/>
      <c r="D331" s="90"/>
      <c r="E331" s="91"/>
      <c r="F331" s="92"/>
      <c r="G331" s="88"/>
      <c r="H331" s="88"/>
    </row>
    <row r="332" spans="1:8" ht="15">
      <c r="A332" s="87"/>
      <c r="D332" s="90"/>
      <c r="E332" s="91"/>
      <c r="F332" s="92"/>
      <c r="G332" s="88"/>
      <c r="H332" s="88"/>
    </row>
    <row r="333" spans="1:8" ht="15">
      <c r="A333" s="87"/>
      <c r="D333" s="90"/>
      <c r="E333" s="91"/>
      <c r="F333" s="92"/>
      <c r="G333" s="88"/>
      <c r="H333" s="88"/>
    </row>
    <row r="334" spans="1:8" ht="15">
      <c r="A334" s="87"/>
      <c r="D334" s="90"/>
      <c r="E334" s="91"/>
      <c r="F334" s="92"/>
      <c r="G334" s="88"/>
      <c r="H334" s="88"/>
    </row>
    <row r="335" spans="1:8" ht="15">
      <c r="A335" s="87"/>
      <c r="D335" s="90"/>
      <c r="E335" s="91"/>
      <c r="F335" s="92"/>
      <c r="G335" s="88"/>
      <c r="H335" s="88"/>
    </row>
    <row r="336" spans="1:8" ht="15">
      <c r="A336" s="87"/>
      <c r="D336" s="90"/>
      <c r="E336" s="91"/>
      <c r="F336" s="92"/>
      <c r="G336" s="88"/>
      <c r="H336" s="88"/>
    </row>
    <row r="337" spans="1:8" ht="15">
      <c r="A337" s="87"/>
      <c r="D337" s="90"/>
      <c r="E337" s="91"/>
      <c r="F337" s="92"/>
      <c r="G337" s="88"/>
      <c r="H337" s="88"/>
    </row>
    <row r="338" spans="1:8" ht="15">
      <c r="A338" s="87"/>
      <c r="D338" s="90"/>
      <c r="E338" s="91"/>
      <c r="F338" s="92"/>
      <c r="G338" s="88"/>
      <c r="H338" s="88"/>
    </row>
    <row r="339" spans="1:8" ht="15">
      <c r="A339" s="87"/>
      <c r="D339" s="90"/>
      <c r="E339" s="91"/>
      <c r="F339" s="92"/>
      <c r="G339" s="88"/>
      <c r="H339" s="88"/>
    </row>
    <row r="340" spans="4:8" ht="15">
      <c r="D340" s="90"/>
      <c r="E340" s="91"/>
      <c r="F340" s="92"/>
      <c r="G340" s="88"/>
      <c r="H340" s="88"/>
    </row>
    <row r="341" spans="4:8" ht="15">
      <c r="D341" s="90"/>
      <c r="E341" s="91"/>
      <c r="F341" s="92"/>
      <c r="G341" s="88"/>
      <c r="H341" s="88"/>
    </row>
    <row r="342" spans="4:8" ht="15">
      <c r="D342" s="90"/>
      <c r="E342" s="91"/>
      <c r="F342" s="92"/>
      <c r="G342" s="88"/>
      <c r="H342" s="88"/>
    </row>
    <row r="343" spans="4:8" ht="15">
      <c r="D343" s="90"/>
      <c r="E343" s="91"/>
      <c r="F343" s="92"/>
      <c r="G343" s="88"/>
      <c r="H343" s="88"/>
    </row>
    <row r="344" spans="4:8" ht="15">
      <c r="D344" s="90"/>
      <c r="E344" s="91"/>
      <c r="F344" s="92"/>
      <c r="G344" s="88"/>
      <c r="H344" s="88"/>
    </row>
    <row r="345" spans="4:8" ht="15">
      <c r="D345" s="90"/>
      <c r="E345" s="91"/>
      <c r="F345" s="92"/>
      <c r="G345" s="88"/>
      <c r="H345" s="88"/>
    </row>
    <row r="346" spans="4:8" ht="15">
      <c r="D346" s="90"/>
      <c r="E346" s="91"/>
      <c r="F346" s="92"/>
      <c r="G346" s="88"/>
      <c r="H346" s="88"/>
    </row>
    <row r="347" spans="4:8" ht="15">
      <c r="D347" s="90"/>
      <c r="E347" s="91"/>
      <c r="F347" s="92"/>
      <c r="G347" s="88"/>
      <c r="H347" s="88"/>
    </row>
    <row r="348" spans="4:8" ht="15">
      <c r="D348" s="90"/>
      <c r="E348" s="91"/>
      <c r="F348" s="92"/>
      <c r="G348" s="88"/>
      <c r="H348" s="88"/>
    </row>
    <row r="349" spans="4:8" ht="15">
      <c r="D349" s="90"/>
      <c r="E349" s="91"/>
      <c r="F349" s="92"/>
      <c r="G349" s="88"/>
      <c r="H349" s="88"/>
    </row>
    <row r="350" spans="4:8" ht="15">
      <c r="D350" s="90"/>
      <c r="E350" s="91"/>
      <c r="F350" s="92"/>
      <c r="G350" s="88"/>
      <c r="H350" s="88"/>
    </row>
    <row r="351" spans="4:8" ht="15">
      <c r="D351" s="90"/>
      <c r="E351" s="91"/>
      <c r="F351" s="92"/>
      <c r="G351" s="88"/>
      <c r="H351" s="88"/>
    </row>
    <row r="352" spans="4:8" ht="15">
      <c r="D352" s="90"/>
      <c r="E352" s="91"/>
      <c r="F352" s="92"/>
      <c r="G352" s="88"/>
      <c r="H352" s="88"/>
    </row>
    <row r="353" spans="4:8" ht="15">
      <c r="D353" s="90"/>
      <c r="E353" s="91"/>
      <c r="F353" s="92"/>
      <c r="G353" s="88"/>
      <c r="H353" s="88"/>
    </row>
    <row r="354" spans="4:8" ht="15">
      <c r="D354" s="90"/>
      <c r="E354" s="91"/>
      <c r="F354" s="92"/>
      <c r="G354" s="88"/>
      <c r="H354" s="88"/>
    </row>
    <row r="355" spans="4:8" ht="15">
      <c r="D355" s="90"/>
      <c r="E355" s="91"/>
      <c r="F355" s="92"/>
      <c r="G355" s="88"/>
      <c r="H355" s="88"/>
    </row>
    <row r="356" spans="4:8" ht="15">
      <c r="D356" s="90"/>
      <c r="E356" s="91"/>
      <c r="F356" s="92"/>
      <c r="G356" s="88"/>
      <c r="H356" s="88"/>
    </row>
    <row r="357" spans="4:8" ht="15">
      <c r="D357" s="90"/>
      <c r="E357" s="91"/>
      <c r="F357" s="92"/>
      <c r="G357" s="88"/>
      <c r="H357" s="88"/>
    </row>
    <row r="358" spans="4:8" ht="15">
      <c r="D358" s="90"/>
      <c r="E358" s="91"/>
      <c r="F358" s="92"/>
      <c r="G358" s="88"/>
      <c r="H358" s="88"/>
    </row>
    <row r="359" spans="4:8" ht="15">
      <c r="D359" s="90"/>
      <c r="E359" s="91"/>
      <c r="F359" s="92"/>
      <c r="G359" s="88"/>
      <c r="H359" s="88"/>
    </row>
    <row r="360" spans="4:8" ht="15">
      <c r="D360" s="90"/>
      <c r="E360" s="91"/>
      <c r="F360" s="92"/>
      <c r="G360" s="88"/>
      <c r="H360" s="88"/>
    </row>
    <row r="361" spans="4:8" ht="15">
      <c r="D361" s="90"/>
      <c r="E361" s="91"/>
      <c r="F361" s="92"/>
      <c r="G361" s="88"/>
      <c r="H361" s="88"/>
    </row>
    <row r="362" spans="4:8" ht="15">
      <c r="D362" s="90"/>
      <c r="E362" s="91"/>
      <c r="F362" s="92"/>
      <c r="G362" s="88"/>
      <c r="H362" s="88"/>
    </row>
    <row r="363" spans="4:8" ht="15">
      <c r="D363" s="90"/>
      <c r="E363" s="91"/>
      <c r="F363" s="92"/>
      <c r="G363" s="88"/>
      <c r="H363" s="88"/>
    </row>
    <row r="364" spans="4:8" ht="15">
      <c r="D364" s="90"/>
      <c r="E364" s="91"/>
      <c r="F364" s="92"/>
      <c r="G364" s="88"/>
      <c r="H364" s="88"/>
    </row>
    <row r="365" spans="4:8" ht="15">
      <c r="D365" s="90"/>
      <c r="E365" s="91"/>
      <c r="F365" s="92"/>
      <c r="G365" s="88"/>
      <c r="H365" s="88"/>
    </row>
    <row r="366" spans="4:8" ht="15">
      <c r="D366" s="90"/>
      <c r="E366" s="91"/>
      <c r="F366" s="92"/>
      <c r="G366" s="88"/>
      <c r="H366" s="88"/>
    </row>
    <row r="367" spans="4:8" ht="15">
      <c r="D367" s="90"/>
      <c r="E367" s="91"/>
      <c r="F367" s="92"/>
      <c r="G367" s="88"/>
      <c r="H367" s="88"/>
    </row>
    <row r="368" spans="4:8" ht="15">
      <c r="D368" s="90"/>
      <c r="E368" s="91"/>
      <c r="F368" s="92"/>
      <c r="G368" s="88"/>
      <c r="H368" s="88"/>
    </row>
    <row r="369" spans="4:8" ht="15">
      <c r="D369" s="90"/>
      <c r="E369" s="91"/>
      <c r="F369" s="92"/>
      <c r="G369" s="88"/>
      <c r="H369" s="88"/>
    </row>
    <row r="370" spans="4:8" ht="15">
      <c r="D370" s="90"/>
      <c r="E370" s="91"/>
      <c r="F370" s="92"/>
      <c r="G370" s="88"/>
      <c r="H370" s="88"/>
    </row>
    <row r="371" spans="4:8" ht="15">
      <c r="D371" s="90"/>
      <c r="E371" s="91"/>
      <c r="F371" s="92"/>
      <c r="G371" s="88"/>
      <c r="H371" s="88"/>
    </row>
    <row r="372" spans="4:8" ht="15">
      <c r="D372" s="90"/>
      <c r="E372" s="91"/>
      <c r="F372" s="92"/>
      <c r="G372" s="88"/>
      <c r="H372" s="88"/>
    </row>
    <row r="373" spans="4:8" ht="15">
      <c r="D373" s="90"/>
      <c r="E373" s="91"/>
      <c r="F373" s="92"/>
      <c r="G373" s="88"/>
      <c r="H373" s="88"/>
    </row>
    <row r="374" spans="4:8" ht="15">
      <c r="D374" s="90"/>
      <c r="E374" s="91"/>
      <c r="F374" s="92"/>
      <c r="G374" s="88"/>
      <c r="H374" s="88"/>
    </row>
    <row r="375" spans="4:8" ht="15">
      <c r="D375" s="90"/>
      <c r="E375" s="91"/>
      <c r="F375" s="92"/>
      <c r="G375" s="88"/>
      <c r="H375" s="88"/>
    </row>
    <row r="376" spans="4:8" ht="15">
      <c r="D376" s="90"/>
      <c r="E376" s="91"/>
      <c r="F376" s="92"/>
      <c r="G376" s="88"/>
      <c r="H376" s="88"/>
    </row>
    <row r="377" spans="4:8" ht="15">
      <c r="D377" s="90"/>
      <c r="E377" s="91"/>
      <c r="F377" s="92"/>
      <c r="G377" s="88"/>
      <c r="H377" s="88"/>
    </row>
    <row r="378" spans="4:8" ht="15">
      <c r="D378" s="90"/>
      <c r="E378" s="91"/>
      <c r="F378" s="92"/>
      <c r="G378" s="88"/>
      <c r="H378" s="88"/>
    </row>
    <row r="379" spans="4:8" ht="15">
      <c r="D379" s="90"/>
      <c r="E379" s="91"/>
      <c r="F379" s="92"/>
      <c r="G379" s="88"/>
      <c r="H379" s="88"/>
    </row>
    <row r="380" spans="4:8" ht="15">
      <c r="D380" s="90"/>
      <c r="E380" s="91"/>
      <c r="F380" s="92"/>
      <c r="G380" s="88"/>
      <c r="H380" s="88"/>
    </row>
    <row r="381" spans="4:8" ht="15">
      <c r="D381" s="90"/>
      <c r="E381" s="91"/>
      <c r="F381" s="92"/>
      <c r="G381" s="88"/>
      <c r="H381" s="88"/>
    </row>
    <row r="382" spans="4:8" ht="15">
      <c r="D382" s="90"/>
      <c r="E382" s="91"/>
      <c r="F382" s="92"/>
      <c r="G382" s="88"/>
      <c r="H382" s="88"/>
    </row>
    <row r="383" spans="4:8" ht="15">
      <c r="D383" s="90"/>
      <c r="E383" s="91"/>
      <c r="F383" s="92"/>
      <c r="G383" s="88"/>
      <c r="H383" s="88"/>
    </row>
    <row r="384" spans="4:8" ht="15">
      <c r="D384" s="90"/>
      <c r="E384" s="91"/>
      <c r="F384" s="92"/>
      <c r="G384" s="88"/>
      <c r="H384" s="88"/>
    </row>
    <row r="385" spans="4:8" ht="15">
      <c r="D385" s="90"/>
      <c r="E385" s="91"/>
      <c r="F385" s="92"/>
      <c r="G385" s="88"/>
      <c r="H385" s="88"/>
    </row>
    <row r="386" spans="4:8" ht="15">
      <c r="D386" s="90"/>
      <c r="E386" s="91"/>
      <c r="F386" s="92"/>
      <c r="G386" s="88"/>
      <c r="H386" s="88"/>
    </row>
    <row r="387" spans="4:8" ht="15">
      <c r="D387" s="90"/>
      <c r="E387" s="91"/>
      <c r="F387" s="92"/>
      <c r="G387" s="88"/>
      <c r="H387" s="88"/>
    </row>
  </sheetData>
  <sheetProtection/>
  <mergeCells count="8">
    <mergeCell ref="A238:D238"/>
    <mergeCell ref="F238:G238"/>
    <mergeCell ref="E1:F1"/>
    <mergeCell ref="A235:H235"/>
    <mergeCell ref="A236:D236"/>
    <mergeCell ref="F236:G236"/>
    <mergeCell ref="A237:D237"/>
    <mergeCell ref="F237:G237"/>
  </mergeCells>
  <printOptions/>
  <pageMargins left="0.6692913385826772" right="0.1968503937007874" top="1.0236220472440944" bottom="0.8661417322834646" header="0.5118110236220472" footer="0.5118110236220472"/>
  <pageSetup horizontalDpi="600" verticalDpi="600" orientation="portrait" paperSize="9" scale="57" r:id="rId3"/>
  <headerFooter alignWithMargins="0">
    <oddHeader>&amp;C&amp;"Times New Roman,Pogrubiona"&amp;14Załącznik nr 2a do SIWZ z dnia 14.06.2018 r. - KOSZTORYS OFERTOWY
Przebudowy drogi gminnej nr 350105W Kuczki Kolonia – Gózd - Karszówka
odcinek od km 0+000 do km 3+874</oddHeader>
  </headerFooter>
  <rowBreaks count="3" manualBreakCount="3">
    <brk id="119" max="7" man="1"/>
    <brk id="174" max="7" man="1"/>
    <brk id="205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Jacek</cp:lastModifiedBy>
  <cp:lastPrinted>2018-06-18T11:04:08Z</cp:lastPrinted>
  <dcterms:created xsi:type="dcterms:W3CDTF">2011-09-29T12:49:48Z</dcterms:created>
  <dcterms:modified xsi:type="dcterms:W3CDTF">2018-06-18T11:06:34Z</dcterms:modified>
  <cp:category/>
  <cp:version/>
  <cp:contentType/>
  <cp:contentStatus/>
</cp:coreProperties>
</file>